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346" activeTab="0"/>
  </bookViews>
  <sheets>
    <sheet name="données" sheetId="1" r:id="rId1"/>
    <sheet name="formulaire" sheetId="2" r:id="rId2"/>
    <sheet name="tableaux" sheetId="3" r:id="rId3"/>
    <sheet name="import" sheetId="4" r:id="rId4"/>
    <sheet name="réputations" sheetId="5" r:id="rId5"/>
    <sheet name="arènes" sheetId="6" r:id="rId6"/>
  </sheets>
  <definedNames>
    <definedName name="_xlnm._FilterDatabase" localSheetId="0" hidden="1">'données'!$A$1:$A$104</definedName>
    <definedName name="_xlfn.COUNTIFS" hidden="1">#NAME?</definedName>
    <definedName name="_xlfn.IFERROR" hidden="1">#NAME?</definedName>
    <definedName name="actions">'tableaux'!$G$36:$G$41</definedName>
    <definedName name="actionsvaleurs">'tableaux'!$G$36:$H$41</definedName>
    <definedName name="amical">'tableaux'!$G$5</definedName>
    <definedName name="classesdraenei">'tableaux'!$M$2:$M$8</definedName>
    <definedName name="classeselfenuit">'tableaux'!$N$2:$N$8</definedName>
    <definedName name="classeselfesang">'tableaux'!$S$2:$S$9</definedName>
    <definedName name="classesgnome">'tableaux'!$O$2:$O$7</definedName>
    <definedName name="classesgobelin">'tableaux'!$T$2:$T$9</definedName>
    <definedName name="classeshumain">'tableaux'!$P$2:$P$9</definedName>
    <definedName name="classesnain">'tableaux'!$Q$2:$Q$9</definedName>
    <definedName name="classesorc">'tableaux'!$U$2:$U$9</definedName>
    <definedName name="classesreprouve">'tableaux'!$V$2:$V$8</definedName>
    <definedName name="classestauren">'tableaux'!$W$2:$W$8</definedName>
    <definedName name="classestroll">'tableaux'!$X$2:$X$9</definedName>
    <definedName name="classesworgen">'tableaux'!$R$2:$R$9</definedName>
    <definedName name="deteste">'tableaux'!$G$4</definedName>
    <definedName name="erreur">'tableaux'!$I$11</definedName>
    <definedName name="exalte">'tableaux'!$G$8</definedName>
    <definedName name="grade">'tableaux'!$H$11</definedName>
    <definedName name="gradegrand">'tableaux'!$K$11</definedName>
    <definedName name="gradepetit">'tableaux'!$J$11</definedName>
    <definedName name="gradereputselectionnee">'formulaire'!$B$12</definedName>
    <definedName name="hai">'tableaux'!$G$2</definedName>
    <definedName name="honore">'tableaux'!$G$6</definedName>
    <definedName name="listenum">#REF!</definedName>
    <definedName name="listeperso">'données'!$B$1:$U$1</definedName>
    <definedName name="listereput">'tableaux'!$A$1:$A$58</definedName>
    <definedName name="listeseuilsreput">'tableaux'!$G$2:$G$25</definedName>
    <definedName name="manque">'formulaire'!$B$15</definedName>
    <definedName name="neutre">'tableaux'!$G$3</definedName>
    <definedName name="niveauxp">'tableaux'!$E$2:$E$86</definedName>
    <definedName name="nom">'formulaire'!$B$3</definedName>
    <definedName name="pointsmanquants">'tableaux'!$K$12</definedName>
    <definedName name="racesalliance">'tableaux'!$M$1:$R$1</definedName>
    <definedName name="raceshorde">'tableaux'!$S$1:$X$1</definedName>
    <definedName name="reputation">'formulaire'!$B$6</definedName>
    <definedName name="reputnum">'tableaux'!$A$1:$D$58</definedName>
    <definedName name="restant">'formulaire'!$L$14</definedName>
    <definedName name="revere">'tableaux'!$G$7</definedName>
    <definedName name="sexe">'données'!$1:$3</definedName>
    <definedName name="tableaclasses">'tableaux'!$M$2:$X$9</definedName>
    <definedName name="tableaureputtitres">'tableaux'!$G$2:$K$8</definedName>
    <definedName name="tableauscores">'données'!$1:$97</definedName>
    <definedName name="tableracesclasses">'tableaux'!$M$1:$X$9</definedName>
    <definedName name="titref">'tableaux'!$I$2:$I$27</definedName>
    <definedName name="titrem">'tableaux'!$H$2:$H$13</definedName>
  </definedNames>
  <calcPr fullCalcOnLoad="1"/>
</workbook>
</file>

<file path=xl/comments3.xml><?xml version="1.0" encoding="utf-8"?>
<comments xmlns="http://schemas.openxmlformats.org/spreadsheetml/2006/main">
  <authors>
    <author>Beno?t</author>
  </authors>
  <commentList>
    <comment ref="H25" authorId="0">
      <text>
        <r>
          <rPr>
            <sz val="8"/>
            <rFont val="Tahoma"/>
            <family val="2"/>
          </rPr>
          <t>Entrer un score de réputation entre -39000 et 42999 pour visualiser le titre et la barre de réputation.</t>
        </r>
      </text>
    </comment>
  </commentList>
</comments>
</file>

<file path=xl/sharedStrings.xml><?xml version="1.0" encoding="utf-8"?>
<sst xmlns="http://schemas.openxmlformats.org/spreadsheetml/2006/main" count="8240" uniqueCount="1089">
  <si>
    <t>Honorée</t>
  </si>
  <si>
    <t>Révérée</t>
  </si>
  <si>
    <t>Exaltée</t>
  </si>
  <si>
    <t>Les Fils de Hodir</t>
  </si>
  <si>
    <t>Chevaliers de la Lame d'ébène</t>
  </si>
  <si>
    <t>Les Kalu'aks</t>
  </si>
  <si>
    <t>Kirin Tor</t>
  </si>
  <si>
    <t>L'Accord de Repos du ver</t>
  </si>
  <si>
    <t>La Croisade d'argent</t>
  </si>
  <si>
    <t>Réputation</t>
  </si>
  <si>
    <t>Forgefer</t>
  </si>
  <si>
    <t>Exilés de Gnomeregan</t>
  </si>
  <si>
    <t>Exodar</t>
  </si>
  <si>
    <t>Darnassus</t>
  </si>
  <si>
    <t>Hurlevent</t>
  </si>
  <si>
    <t>Amicale</t>
  </si>
  <si>
    <t>Neutre</t>
  </si>
  <si>
    <t>La Ligue d'Arathor</t>
  </si>
  <si>
    <t>Sentinelles d'Aile-argent</t>
  </si>
  <si>
    <t>Garde Foudrepique</t>
  </si>
  <si>
    <t>La Balance des sables</t>
  </si>
  <si>
    <t>L'Œil pourpre</t>
  </si>
  <si>
    <t>Le Consortium</t>
  </si>
  <si>
    <t>Gardiens du Temps</t>
  </si>
  <si>
    <t>Kurenaï</t>
  </si>
  <si>
    <t>Bastion de l'Honneur</t>
  </si>
  <si>
    <t>Expédition cénarienne</t>
  </si>
  <si>
    <t>Sporeggar</t>
  </si>
  <si>
    <t>L'Aldor</t>
  </si>
  <si>
    <t>Ville basse</t>
  </si>
  <si>
    <t>Les Sha'tar</t>
  </si>
  <si>
    <t>Garde-ciel sha'tari</t>
  </si>
  <si>
    <t>Opération Soleil brisé</t>
  </si>
  <si>
    <t>Cercle cénarien</t>
  </si>
  <si>
    <t>Foire de Sombrelune</t>
  </si>
  <si>
    <t>Les Hydraxiens</t>
  </si>
  <si>
    <t>Les Grumegueules</t>
  </si>
  <si>
    <t>Tribu Zandalar</t>
  </si>
  <si>
    <t>Confrérie du thorium</t>
  </si>
  <si>
    <t>Aube d'argent</t>
  </si>
  <si>
    <t>Tribu Frénécœur</t>
  </si>
  <si>
    <t>Expédition de la Bravoure</t>
  </si>
  <si>
    <t>Le Concordat argenté</t>
  </si>
  <si>
    <t>Ligue des explorateurs</t>
  </si>
  <si>
    <t>Les Givre-nés</t>
  </si>
  <si>
    <t>Avant-garde de l'Alliance</t>
  </si>
  <si>
    <t>Wrath of the Lich King</t>
  </si>
  <si>
    <t>999/1000</t>
  </si>
  <si>
    <t>Bassin de Sholazar</t>
  </si>
  <si>
    <t>26283/36000</t>
  </si>
  <si>
    <t>Haïe</t>
  </si>
  <si>
    <t>Les Oracles</t>
  </si>
  <si>
    <t>3272/12000</t>
  </si>
  <si>
    <t>The Burning Crusade</t>
  </si>
  <si>
    <t>Aile-du-Néant</t>
  </si>
  <si>
    <t>Ligemort cendrelangue</t>
  </si>
  <si>
    <t>Ogri'la</t>
  </si>
  <si>
    <t>Shattrath</t>
  </si>
  <si>
    <t>Les Clairvoyants</t>
  </si>
  <si>
    <t>Classique</t>
  </si>
  <si>
    <t>Shen'dralar</t>
  </si>
  <si>
    <t>Centaures (Gelkis)</t>
  </si>
  <si>
    <t>La Voile sanglante</t>
  </si>
  <si>
    <t>Centaures (Magram)</t>
  </si>
  <si>
    <t>Ravenholdt</t>
  </si>
  <si>
    <t>0/3000</t>
  </si>
  <si>
    <t>Progéniture de Nozdormu</t>
  </si>
  <si>
    <t>Alliance</t>
  </si>
  <si>
    <t>Forces de l'Alliance</t>
  </si>
  <si>
    <t>Cartel Gentepression</t>
  </si>
  <si>
    <t>Gadgetzan</t>
  </si>
  <si>
    <t>Baie-du-Butin</t>
  </si>
  <si>
    <t>Cabestan</t>
  </si>
  <si>
    <t>Long-guet</t>
  </si>
  <si>
    <t>Syndicat</t>
  </si>
  <si>
    <t>Éleveurs de sabres-d'hiver</t>
  </si>
  <si>
    <t>Mæsa</t>
  </si>
  <si>
    <t>Elysea</t>
  </si>
  <si>
    <t>Haï</t>
  </si>
  <si>
    <t>Titre M</t>
  </si>
  <si>
    <t>Titre F</t>
  </si>
  <si>
    <t>Amical</t>
  </si>
  <si>
    <t>Honoré</t>
  </si>
  <si>
    <t>Révéré</t>
  </si>
  <si>
    <t>Exalté</t>
  </si>
  <si>
    <t>275/3000</t>
  </si>
  <si>
    <t>Choisissez une réputation</t>
  </si>
  <si>
    <t>Choisissez un personnage</t>
  </si>
  <si>
    <t>Sexe</t>
  </si>
  <si>
    <t>Féminin</t>
  </si>
  <si>
    <t>Niveau de réputation actuel</t>
  </si>
  <si>
    <t>Grade</t>
  </si>
  <si>
    <t>titre</t>
  </si>
  <si>
    <t>points</t>
  </si>
  <si>
    <t>final</t>
  </si>
  <si>
    <t>Réputation restante :</t>
  </si>
  <si>
    <t>Pts manquants</t>
  </si>
  <si>
    <t>Action à répéter pour monter</t>
  </si>
  <si>
    <t>Actions à répéter pour monter la réputation</t>
  </si>
  <si>
    <t>Cette action est à répéter</t>
  </si>
  <si>
    <t>Pts acquis</t>
  </si>
  <si>
    <t>Masculin</t>
  </si>
  <si>
    <t>150/3000</t>
  </si>
  <si>
    <t>250/3000</t>
  </si>
  <si>
    <t>2260/3000</t>
  </si>
  <si>
    <t>6838/12000</t>
  </si>
  <si>
    <t>6132/12000</t>
  </si>
  <si>
    <t>4339/12000</t>
  </si>
  <si>
    <t>3710/6000</t>
  </si>
  <si>
    <t>1135/6000</t>
  </si>
  <si>
    <t>2950/6000</t>
  </si>
  <si>
    <t>1452/3000</t>
  </si>
  <si>
    <t>Hostile</t>
  </si>
  <si>
    <t>2862/3000</t>
  </si>
  <si>
    <t>85/3000</t>
  </si>
  <si>
    <t>365/12000</t>
  </si>
  <si>
    <t>73/6000</t>
  </si>
  <si>
    <t>15825/36000</t>
  </si>
  <si>
    <t>2175/3000</t>
  </si>
  <si>
    <t>4290/6000</t>
  </si>
  <si>
    <t>2987/6000</t>
  </si>
  <si>
    <t>4056/6000</t>
  </si>
  <si>
    <t>2006/6000</t>
  </si>
  <si>
    <t>2418/6000</t>
  </si>
  <si>
    <t>Anoryl</t>
  </si>
  <si>
    <t>Relique d'Ulduar</t>
  </si>
  <si>
    <t>Type</t>
  </si>
  <si>
    <t>Nombre</t>
  </si>
  <si>
    <t>Augmentation</t>
  </si>
  <si>
    <t>Collier d'ogre</t>
  </si>
  <si>
    <t>Furbolg</t>
  </si>
  <si>
    <t>Limite maximale</t>
  </si>
  <si>
    <t>Louvris</t>
  </si>
  <si>
    <t>Personnages</t>
  </si>
  <si>
    <t>Réputations</t>
  </si>
  <si>
    <t>Mildurin</t>
  </si>
  <si>
    <t>Total</t>
  </si>
  <si>
    <t>0/6000</t>
  </si>
  <si>
    <t>1960/3000</t>
  </si>
  <si>
    <t>1000/3000</t>
  </si>
  <si>
    <t>75/3000</t>
  </si>
  <si>
    <t>620/6000</t>
  </si>
  <si>
    <t>3980/6000</t>
  </si>
  <si>
    <t>260/3000</t>
  </si>
  <si>
    <t>203/6000</t>
  </si>
  <si>
    <t>2179/3000</t>
  </si>
  <si>
    <t>3130/6000</t>
  </si>
  <si>
    <t>800/3000</t>
  </si>
  <si>
    <t>2961/12000</t>
  </si>
  <si>
    <t>9767/12000</t>
  </si>
  <si>
    <t>125/12000</t>
  </si>
  <si>
    <t>533/3000</t>
  </si>
  <si>
    <t>4459/12000</t>
  </si>
  <si>
    <t>1970/6000</t>
  </si>
  <si>
    <t>1989/6000</t>
  </si>
  <si>
    <t>620/3000</t>
  </si>
  <si>
    <t>2102/12000</t>
  </si>
  <si>
    <t>800/6000</t>
  </si>
  <si>
    <t>98/3000</t>
  </si>
  <si>
    <t>2709/3000</t>
  </si>
  <si>
    <t>500/12000</t>
  </si>
  <si>
    <t>2500/3000</t>
  </si>
  <si>
    <t>29450/36000</t>
  </si>
  <si>
    <t>2100/3000</t>
  </si>
  <si>
    <t>5293/12000</t>
  </si>
  <si>
    <t>11895/12000</t>
  </si>
  <si>
    <t>2408/21000</t>
  </si>
  <si>
    <t>7273/21000</t>
  </si>
  <si>
    <t>8296/21000</t>
  </si>
  <si>
    <t>19312/21000</t>
  </si>
  <si>
    <t>320/3000</t>
  </si>
  <si>
    <t>195/12000</t>
  </si>
  <si>
    <t>5442/6000</t>
  </si>
  <si>
    <t>4100/6000</t>
  </si>
  <si>
    <t>4237/6000</t>
  </si>
  <si>
    <t>1812/12000</t>
  </si>
  <si>
    <t>570/12000</t>
  </si>
  <si>
    <t>24200/36000</t>
  </si>
  <si>
    <t>938/6000</t>
  </si>
  <si>
    <t>118/6000</t>
  </si>
  <si>
    <t>4299/12000</t>
  </si>
  <si>
    <t>1429/21000</t>
  </si>
  <si>
    <t>18941/21000</t>
  </si>
  <si>
    <t>399/6000</t>
  </si>
  <si>
    <t>1496/3000</t>
  </si>
  <si>
    <t>2288/3000</t>
  </si>
  <si>
    <t>5228/6000</t>
  </si>
  <si>
    <t>5816/6000</t>
  </si>
  <si>
    <t>35091/36000</t>
  </si>
  <si>
    <t>3545/6000</t>
  </si>
  <si>
    <t>3281/6000</t>
  </si>
  <si>
    <t>976/6000</t>
  </si>
  <si>
    <t>165/3000</t>
  </si>
  <si>
    <t>2566/3000</t>
  </si>
  <si>
    <t>1413/3000</t>
  </si>
  <si>
    <t>2663/6000</t>
  </si>
  <si>
    <t>4633/6000</t>
  </si>
  <si>
    <t>2463/6000</t>
  </si>
  <si>
    <t>2734/12000</t>
  </si>
  <si>
    <t>3288/6000</t>
  </si>
  <si>
    <t>544/3000</t>
  </si>
  <si>
    <t>588/3000</t>
  </si>
  <si>
    <t>PJ vierge</t>
  </si>
  <si>
    <t>Métiers</t>
  </si>
  <si>
    <t> Dépeçage</t>
  </si>
  <si>
    <t> Herboristerie</t>
  </si>
  <si>
    <t> Pêche</t>
  </si>
  <si>
    <t> Minage</t>
  </si>
  <si>
    <t> Alchimie</t>
  </si>
  <si>
    <t> Calligraphie</t>
  </si>
  <si>
    <t> Couture</t>
  </si>
  <si>
    <t> Cuisine</t>
  </si>
  <si>
    <t> Forge</t>
  </si>
  <si>
    <t> Ingénierie</t>
  </si>
  <si>
    <t> Joaillerie</t>
  </si>
  <si>
    <t> Travail du cuir</t>
  </si>
  <si>
    <t> Enchantement</t>
  </si>
  <si>
    <t> Secourisme</t>
  </si>
  <si>
    <t> Crochetage</t>
  </si>
  <si>
    <t>Race</t>
  </si>
  <si>
    <t>Classe</t>
  </si>
  <si>
    <t>Niveau</t>
  </si>
  <si>
    <t>Faction</t>
  </si>
  <si>
    <t>Thorv</t>
  </si>
  <si>
    <t>Joueur</t>
  </si>
  <si>
    <t>Benoît</t>
  </si>
  <si>
    <t>Guillaume</t>
  </si>
  <si>
    <t>Christophe</t>
  </si>
  <si>
    <t>Humain</t>
  </si>
  <si>
    <t>Gnome</t>
  </si>
  <si>
    <t>Nain</t>
  </si>
  <si>
    <t>Elfe de la nuit</t>
  </si>
  <si>
    <t>Elfe de sang</t>
  </si>
  <si>
    <t>Tauren</t>
  </si>
  <si>
    <t>Worgen</t>
  </si>
  <si>
    <t>Gobelin</t>
  </si>
  <si>
    <t>Orc</t>
  </si>
  <si>
    <t>Draeneï</t>
  </si>
  <si>
    <t>Troll</t>
  </si>
  <si>
    <t>Réprouvé</t>
  </si>
  <si>
    <t>Chevalier de la mort</t>
  </si>
  <si>
    <t>Chasseur</t>
  </si>
  <si>
    <t>Mage</t>
  </si>
  <si>
    <t>Paladin</t>
  </si>
  <si>
    <t>Prêtre</t>
  </si>
  <si>
    <t>Voleur</t>
  </si>
  <si>
    <t>Chaman</t>
  </si>
  <si>
    <t>Démoniste</t>
  </si>
  <si>
    <t>Guerrier</t>
  </si>
  <si>
    <t>Druide</t>
  </si>
  <si>
    <t>Général</t>
  </si>
  <si>
    <t>Quêtes</t>
  </si>
  <si>
    <t>Exploration</t>
  </si>
  <si>
    <t>Joueur contre Joueur</t>
  </si>
  <si>
    <t>Donjons &amp; raids</t>
  </si>
  <si>
    <t>Évènements mondiaux</t>
  </si>
  <si>
    <t>Tours de force</t>
  </si>
  <si>
    <t>Métiers (moyenne)</t>
  </si>
  <si>
    <t>Manque pour l'Exaltation</t>
  </si>
  <si>
    <t>fois</t>
  </si>
  <si>
    <t>Monstre à tuer</t>
  </si>
  <si>
    <t>1 objet à rapporter</t>
  </si>
  <si>
    <t>10 objets à rapporter</t>
  </si>
  <si>
    <t>100 objets à rapporter</t>
  </si>
  <si>
    <t>Grallim</t>
  </si>
  <si>
    <t>2355/3000</t>
  </si>
  <si>
    <t>4310/12000</t>
  </si>
  <si>
    <t>2000/3000</t>
  </si>
  <si>
    <t>2355/6000</t>
  </si>
  <si>
    <t>2845/6000</t>
  </si>
  <si>
    <t>4315/6000</t>
  </si>
  <si>
    <t>3500/6000</t>
  </si>
  <si>
    <t>34850/36000</t>
  </si>
  <si>
    <t>1762/21000</t>
  </si>
  <si>
    <t>16245/21000</t>
  </si>
  <si>
    <t>3880/6000</t>
  </si>
  <si>
    <t>1380/3000</t>
  </si>
  <si>
    <t>650/3000</t>
  </si>
  <si>
    <t>1307/6000</t>
  </si>
  <si>
    <t>5029/6000</t>
  </si>
  <si>
    <t>7692/12000</t>
  </si>
  <si>
    <t>3499/12000</t>
  </si>
  <si>
    <t>4751/12000</t>
  </si>
  <si>
    <t>4130/6000</t>
  </si>
  <si>
    <t>1990/6000</t>
  </si>
  <si>
    <t>2200/3000</t>
  </si>
  <si>
    <t>459/3000</t>
  </si>
  <si>
    <t>1890/6000</t>
  </si>
  <si>
    <t>1140/3000</t>
  </si>
  <si>
    <t>30/3000</t>
  </si>
  <si>
    <t>1905/3000</t>
  </si>
  <si>
    <t>1500/3000</t>
  </si>
  <si>
    <t>24950/36000</t>
  </si>
  <si>
    <t>598/6000</t>
  </si>
  <si>
    <t>2793/12000</t>
  </si>
  <si>
    <t>4502/12000</t>
  </si>
  <si>
    <t>4599/12000</t>
  </si>
  <si>
    <t>1969/21000</t>
  </si>
  <si>
    <t>6237/12000</t>
  </si>
  <si>
    <t>1661/21000</t>
  </si>
  <si>
    <t>850/12000</t>
  </si>
  <si>
    <t>2580/12000</t>
  </si>
  <si>
    <t>2007/12000</t>
  </si>
  <si>
    <t>4260/12000</t>
  </si>
  <si>
    <t>10/12000</t>
  </si>
  <si>
    <t>572/12000</t>
  </si>
  <si>
    <t>Jodi</t>
  </si>
  <si>
    <t>31550/36000</t>
  </si>
  <si>
    <t>80/3000</t>
  </si>
  <si>
    <t>25/3000</t>
  </si>
  <si>
    <t>35425/36000</t>
  </si>
  <si>
    <t>90/3000</t>
  </si>
  <si>
    <t>1400/3000</t>
  </si>
  <si>
    <t>17/12000</t>
  </si>
  <si>
    <t>5905/6000</t>
  </si>
  <si>
    <t>1642/12000</t>
  </si>
  <si>
    <t>2075/21000</t>
  </si>
  <si>
    <t>6737/12000</t>
  </si>
  <si>
    <t>6742/12000</t>
  </si>
  <si>
    <t>537/3000</t>
  </si>
  <si>
    <t>575/3000</t>
  </si>
  <si>
    <t>6760/12000</t>
  </si>
  <si>
    <t>14880/21000</t>
  </si>
  <si>
    <t>4490/6000</t>
  </si>
  <si>
    <t>480/6000</t>
  </si>
  <si>
    <t>360/6000</t>
  </si>
  <si>
    <t>Hauts Faits</t>
  </si>
  <si>
    <t>1030/6000</t>
  </si>
  <si>
    <t>1275/21000</t>
  </si>
  <si>
    <t>295/6000</t>
  </si>
  <si>
    <t>12615/21000</t>
  </si>
  <si>
    <t>7515/12000</t>
  </si>
  <si>
    <t>27003/36000</t>
  </si>
  <si>
    <t>2801/12000</t>
  </si>
  <si>
    <t>7707/21000</t>
  </si>
  <si>
    <t>1255/12000</t>
  </si>
  <si>
    <t>7929/12000</t>
  </si>
  <si>
    <t>6404/12000</t>
  </si>
  <si>
    <t>7151/21000</t>
  </si>
  <si>
    <t>2045/21000</t>
  </si>
  <si>
    <t>8295/12000</t>
  </si>
  <si>
    <t>10906/12000</t>
  </si>
  <si>
    <t>100/3000</t>
  </si>
  <si>
    <t>1887/3000</t>
  </si>
  <si>
    <t>5923/12000</t>
  </si>
  <si>
    <t>Enethyl</t>
  </si>
  <si>
    <t>Quête à 250</t>
  </si>
  <si>
    <t>Quête à 750</t>
  </si>
  <si>
    <t>Coiffe furbolg</t>
  </si>
  <si>
    <t>globalSearch</t>
  </si>
  <si>
    <t>lang</t>
  </si>
  <si>
    <t>requestUrl</t>
  </si>
  <si>
    <t>subTab</t>
  </si>
  <si>
    <t>tab</t>
  </si>
  <si>
    <t>tabGroup</t>
  </si>
  <si>
    <t>tabUrl</t>
  </si>
  <si>
    <t>battleGroup</t>
  </si>
  <si>
    <t>charUrl</t>
  </si>
  <si>
    <t>class</t>
  </si>
  <si>
    <t>classId</t>
  </si>
  <si>
    <t>classUrl</t>
  </si>
  <si>
    <t>faction</t>
  </si>
  <si>
    <t>factionId</t>
  </si>
  <si>
    <t>gender</t>
  </si>
  <si>
    <t>genderId</t>
  </si>
  <si>
    <t>guildName</t>
  </si>
  <si>
    <t>guildUrl</t>
  </si>
  <si>
    <t>lastModified</t>
  </si>
  <si>
    <t>level</t>
  </si>
  <si>
    <t>name</t>
  </si>
  <si>
    <t>prefix</t>
  </si>
  <si>
    <t>race</t>
  </si>
  <si>
    <t>raceId</t>
  </si>
  <si>
    <t>realm</t>
  </si>
  <si>
    <t>suffix</t>
  </si>
  <si>
    <t>titleId</t>
  </si>
  <si>
    <t>created</t>
  </si>
  <si>
    <t>gamesPlayed</t>
  </si>
  <si>
    <t>gamesWon</t>
  </si>
  <si>
    <t>lastSeasonRanking</t>
  </si>
  <si>
    <t>ranking</t>
  </si>
  <si>
    <t>rating</t>
  </si>
  <si>
    <t>realmUrl</t>
  </si>
  <si>
    <t>season</t>
  </si>
  <si>
    <t>seasonGamesPlayed</t>
  </si>
  <si>
    <t>seasonGamesWon</t>
  </si>
  <si>
    <t>size</t>
  </si>
  <si>
    <t>teamSize</t>
  </si>
  <si>
    <t>teamUrl</t>
  </si>
  <si>
    <t>url</t>
  </si>
  <si>
    <t>background</t>
  </si>
  <si>
    <t>borderColor</t>
  </si>
  <si>
    <t>borderStyle</t>
  </si>
  <si>
    <t>iconColor</t>
  </si>
  <si>
    <t>iconStyle</t>
  </si>
  <si>
    <t>contribution</t>
  </si>
  <si>
    <t>guild</t>
  </si>
  <si>
    <t>guildId</t>
  </si>
  <si>
    <t>teamRank</t>
  </si>
  <si>
    <t>active</t>
  </si>
  <si>
    <t>group</t>
  </si>
  <si>
    <t>icon</t>
  </si>
  <si>
    <t>prim</t>
  </si>
  <si>
    <t>treeOne</t>
  </si>
  <si>
    <t>treeThree</t>
  </si>
  <si>
    <t>treeTwo</t>
  </si>
  <si>
    <t>buffs</t>
  </si>
  <si>
    <t>debuffs</t>
  </si>
  <si>
    <t>value</t>
  </si>
  <si>
    <t>id</t>
  </si>
  <si>
    <t>key</t>
  </si>
  <si>
    <t>max</t>
  </si>
  <si>
    <t>effective</t>
  </si>
  <si>
    <t>casting</t>
  </si>
  <si>
    <t>notCasting</t>
  </si>
  <si>
    <t>type</t>
  </si>
  <si>
    <t>attack</t>
  </si>
  <si>
    <t>base</t>
  </si>
  <si>
    <t>block</t>
  </si>
  <si>
    <t>armor</t>
  </si>
  <si>
    <t>critHitPercent</t>
  </si>
  <si>
    <t>health</t>
  </si>
  <si>
    <t>petBonus</t>
  </si>
  <si>
    <t>mana</t>
  </si>
  <si>
    <t>healthRegen</t>
  </si>
  <si>
    <t>manaRegen</t>
  </si>
  <si>
    <t>percent</t>
  </si>
  <si>
    <t>dps</t>
  </si>
  <si>
    <t>min</t>
  </si>
  <si>
    <t>speed</t>
  </si>
  <si>
    <t>hastePercent</t>
  </si>
  <si>
    <t>hasteRating</t>
  </si>
  <si>
    <t>increasedDps</t>
  </si>
  <si>
    <t>increasedHitPercent</t>
  </si>
  <si>
    <t>penetration</t>
  </si>
  <si>
    <t>reducedArmorPercent</t>
  </si>
  <si>
    <t>plusPercent</t>
  </si>
  <si>
    <t>additional</t>
  </si>
  <si>
    <t>petAttack</t>
  </si>
  <si>
    <t>petSpell</t>
  </si>
  <si>
    <t>damage</t>
  </si>
  <si>
    <t>fromType</t>
  </si>
  <si>
    <t>reducedResist</t>
  </si>
  <si>
    <t>decreasePercent</t>
  </si>
  <si>
    <t>increasePercent</t>
  </si>
  <si>
    <t>plusDefense</t>
  </si>
  <si>
    <t>damagePercent</t>
  </si>
  <si>
    <t>hitPercent</t>
  </si>
  <si>
    <t>durability</t>
  </si>
  <si>
    <t>gem0Id</t>
  </si>
  <si>
    <t>gem1Id</t>
  </si>
  <si>
    <t>gem2Id</t>
  </si>
  <si>
    <t>maxDurability</t>
  </si>
  <si>
    <t>permanentenchant</t>
  </si>
  <si>
    <t>pickUp</t>
  </si>
  <si>
    <t>putDown</t>
  </si>
  <si>
    <t>randomPropertiesId</t>
  </si>
  <si>
    <t>seed</t>
  </si>
  <si>
    <t>slot</t>
  </si>
  <si>
    <t>effect</t>
  </si>
  <si>
    <t>earned</t>
  </si>
  <si>
    <t>total</t>
  </si>
  <si>
    <t>totalPoints</t>
  </si>
  <si>
    <t>earnedPoints</t>
  </si>
  <si>
    <t>battleGroup2</t>
  </si>
  <si>
    <t>faction3</t>
  </si>
  <si>
    <t>factionId4</t>
  </si>
  <si>
    <t>name5</t>
  </si>
  <si>
    <t>realm6</t>
  </si>
  <si>
    <t>battleGroup7</t>
  </si>
  <si>
    <t>charUrl8</t>
  </si>
  <si>
    <t>class9</t>
  </si>
  <si>
    <t>classId10</t>
  </si>
  <si>
    <t>gamesPlayed11</t>
  </si>
  <si>
    <t>gamesWon12</t>
  </si>
  <si>
    <t>gender13</t>
  </si>
  <si>
    <t>genderId14</t>
  </si>
  <si>
    <t>guildUrl15</t>
  </si>
  <si>
    <t>name16</t>
  </si>
  <si>
    <t>race17</t>
  </si>
  <si>
    <t>raceId18</t>
  </si>
  <si>
    <t>seasonGamesPlayed19</t>
  </si>
  <si>
    <t>seasonGamesWon20</t>
  </si>
  <si>
    <t>value21</t>
  </si>
  <si>
    <t>name22</t>
  </si>
  <si>
    <t>value23</t>
  </si>
  <si>
    <t>effective24</t>
  </si>
  <si>
    <t>effective25</t>
  </si>
  <si>
    <t>attack26</t>
  </si>
  <si>
    <t>base27</t>
  </si>
  <si>
    <t>effective28</t>
  </si>
  <si>
    <t>base29</t>
  </si>
  <si>
    <t>effective30</t>
  </si>
  <si>
    <t>base31</t>
  </si>
  <si>
    <t>critHitPercent32</t>
  </si>
  <si>
    <t>effective33</t>
  </si>
  <si>
    <t>petBonus34</t>
  </si>
  <si>
    <t>base35</t>
  </si>
  <si>
    <t>effective36</t>
  </si>
  <si>
    <t>base37</t>
  </si>
  <si>
    <t>effective38</t>
  </si>
  <si>
    <t>petBonus39</t>
  </si>
  <si>
    <t>petBonus40</t>
  </si>
  <si>
    <t>value41</t>
  </si>
  <si>
    <t>petBonus42</t>
  </si>
  <si>
    <t>value43</t>
  </si>
  <si>
    <t>petBonus44</t>
  </si>
  <si>
    <t>value45</t>
  </si>
  <si>
    <t>petBonus46</t>
  </si>
  <si>
    <t>value47</t>
  </si>
  <si>
    <t>petBonus48</t>
  </si>
  <si>
    <t>value49</t>
  </si>
  <si>
    <t>petBonus50</t>
  </si>
  <si>
    <t>value51</t>
  </si>
  <si>
    <t>max52</t>
  </si>
  <si>
    <t>percent53</t>
  </si>
  <si>
    <t>dps54</t>
  </si>
  <si>
    <t>max55</t>
  </si>
  <si>
    <t>min56</t>
  </si>
  <si>
    <t>percent57</t>
  </si>
  <si>
    <t>speed58</t>
  </si>
  <si>
    <t>value59</t>
  </si>
  <si>
    <t>hastePercent60</t>
  </si>
  <si>
    <t>hasteRating61</t>
  </si>
  <si>
    <t>value62</t>
  </si>
  <si>
    <t>base63</t>
  </si>
  <si>
    <t>effective64</t>
  </si>
  <si>
    <t>value65</t>
  </si>
  <si>
    <t>percent66</t>
  </si>
  <si>
    <t>rating67</t>
  </si>
  <si>
    <t>percent68</t>
  </si>
  <si>
    <t>rating69</t>
  </si>
  <si>
    <t>value70</t>
  </si>
  <si>
    <t>rating71</t>
  </si>
  <si>
    <t>value72</t>
  </si>
  <si>
    <t>dps73</t>
  </si>
  <si>
    <t>max74</t>
  </si>
  <si>
    <t>min75</t>
  </si>
  <si>
    <t>percent76</t>
  </si>
  <si>
    <t>speed77</t>
  </si>
  <si>
    <t>hastePercent78</t>
  </si>
  <si>
    <t>hasteRating79</t>
  </si>
  <si>
    <t>value80</t>
  </si>
  <si>
    <t>base81</t>
  </si>
  <si>
    <t>effective82</t>
  </si>
  <si>
    <t>increasedDps83</t>
  </si>
  <si>
    <t>increasedHitPercent84</t>
  </si>
  <si>
    <t>penetration85</t>
  </si>
  <si>
    <t>reducedArmorPercent86</t>
  </si>
  <si>
    <t>value87</t>
  </si>
  <si>
    <t>percent88</t>
  </si>
  <si>
    <t>plusPercent89</t>
  </si>
  <si>
    <t>rating90</t>
  </si>
  <si>
    <t>value91</t>
  </si>
  <si>
    <t>value92</t>
  </si>
  <si>
    <t>value93</t>
  </si>
  <si>
    <t>value94</t>
  </si>
  <si>
    <t>value95</t>
  </si>
  <si>
    <t>value96</t>
  </si>
  <si>
    <t>attack97</t>
  </si>
  <si>
    <t>value98</t>
  </si>
  <si>
    <t>increasedHitPercent99</t>
  </si>
  <si>
    <t>penetration100</t>
  </si>
  <si>
    <t>value101</t>
  </si>
  <si>
    <t>rating102</t>
  </si>
  <si>
    <t>percent103</t>
  </si>
  <si>
    <t>percent104</t>
  </si>
  <si>
    <t>percent105</t>
  </si>
  <si>
    <t>percent106</t>
  </si>
  <si>
    <t>percent107</t>
  </si>
  <si>
    <t>percent108</t>
  </si>
  <si>
    <t>value109</t>
  </si>
  <si>
    <t>casting110</t>
  </si>
  <si>
    <t>notCasting111</t>
  </si>
  <si>
    <t>hastePercent112</t>
  </si>
  <si>
    <t>hasteRating113</t>
  </si>
  <si>
    <t>base114</t>
  </si>
  <si>
    <t>effective115</t>
  </si>
  <si>
    <t>percent116</t>
  </si>
  <si>
    <t>petBonus117</t>
  </si>
  <si>
    <t>rating118</t>
  </si>
  <si>
    <t>value119</t>
  </si>
  <si>
    <t>increasePercent120</t>
  </si>
  <si>
    <t>percent121</t>
  </si>
  <si>
    <t>rating122</t>
  </si>
  <si>
    <t>increasePercent123</t>
  </si>
  <si>
    <t>percent124</t>
  </si>
  <si>
    <t>rating125</t>
  </si>
  <si>
    <t>increasePercent126</t>
  </si>
  <si>
    <t>percent127</t>
  </si>
  <si>
    <t>rating128</t>
  </si>
  <si>
    <t>value129</t>
  </si>
  <si>
    <t>icon130</t>
  </si>
  <si>
    <t>id131</t>
  </si>
  <si>
    <t>icon132</t>
  </si>
  <si>
    <t>id133</t>
  </si>
  <si>
    <t>name134</t>
  </si>
  <si>
    <t>type135</t>
  </si>
  <si>
    <t>points136</t>
  </si>
  <si>
    <t>id137</t>
  </si>
  <si>
    <t>name138</t>
  </si>
  <si>
    <t>earned139</t>
  </si>
  <si>
    <t>total140</t>
  </si>
  <si>
    <t>totalPoints141</t>
  </si>
  <si>
    <t>fr_fr</t>
  </si>
  <si>
    <t>/character-sheet.xml</t>
  </si>
  <si>
    <t>profile</t>
  </si>
  <si>
    <t>character</t>
  </si>
  <si>
    <t>Embuscade / Hinterhalt</t>
  </si>
  <si>
    <t>r=La+Croisade+%C3%A9carlate&amp;n=M%C3%A6sa</t>
  </si>
  <si>
    <t>Prêtresse</t>
  </si>
  <si>
    <t>c=Pr%C3%AAtresse</t>
  </si>
  <si>
    <t>(F)</t>
  </si>
  <si>
    <t>Humaine</t>
  </si>
  <si>
    <t>La Croisade écarlate</t>
  </si>
  <si>
    <t>(M)</t>
  </si>
  <si>
    <t>spell_shadow_shadowwordpain</t>
  </si>
  <si>
    <t>spell_holy_guardianspirit</t>
  </si>
  <si>
    <t>Ombre</t>
  </si>
  <si>
    <t>Sacré</t>
  </si>
  <si>
    <t>inscription</t>
  </si>
  <si>
    <t>herbalism</t>
  </si>
  <si>
    <t>Calligraphie</t>
  </si>
  <si>
    <t>Herboristerie</t>
  </si>
  <si>
    <t>m</t>
  </si>
  <si>
    <t>inv_belt_10</t>
  </si>
  <si>
    <t>inv_pants_cloth_33</t>
  </si>
  <si>
    <t>inv_bracer_02</t>
  </si>
  <si>
    <t>inv_gauntlets_17</t>
  </si>
  <si>
    <t>inv_jewelry_ring_27</t>
  </si>
  <si>
    <t>inv_jewelry_ring_44</t>
  </si>
  <si>
    <t>inv_wand_32</t>
  </si>
  <si>
    <t>PickUpCloth_Leather01</t>
  </si>
  <si>
    <t>PickUpRing</t>
  </si>
  <si>
    <t>PickUpWand</t>
  </si>
  <si>
    <t>PickUpMetalSmall</t>
  </si>
  <si>
    <t>PutDownCloth_Leather01</t>
  </si>
  <si>
    <t>PutDownRing</t>
  </si>
  <si>
    <t>PutDownWand</t>
  </si>
  <si>
    <t>PutDownSmallMEtal</t>
  </si>
  <si>
    <t>Augmente la durée de vos sorts Protection contre l'ombre et Prière de protection contre l'ombre de 10 min.</t>
  </si>
  <si>
    <t>Vous recevez 5% de votre maximum de mana si votre ombrefiel meurt en subissant des dégâts.</t>
  </si>
  <si>
    <t>ui-glyph-rune-13</t>
  </si>
  <si>
    <t>ui-glyph-rune1</t>
  </si>
  <si>
    <t>ui-glyph-rune-18</t>
  </si>
  <si>
    <t>Glyphe de protection contre l'Ombre</t>
  </si>
  <si>
    <t>Glyphe d'ombrefiel</t>
  </si>
  <si>
    <t>major</t>
  </si>
  <si>
    <t>minor</t>
  </si>
  <si>
    <t>value2</t>
  </si>
  <si>
    <t>name3</t>
  </si>
  <si>
    <t>value4</t>
  </si>
  <si>
    <t>effective5</t>
  </si>
  <si>
    <t>effective6</t>
  </si>
  <si>
    <t>attack7</t>
  </si>
  <si>
    <t>base8</t>
  </si>
  <si>
    <t>effective9</t>
  </si>
  <si>
    <t>base10</t>
  </si>
  <si>
    <t>effective11</t>
  </si>
  <si>
    <t>base12</t>
  </si>
  <si>
    <t>critHitPercent13</t>
  </si>
  <si>
    <t>effective14</t>
  </si>
  <si>
    <t>petBonus15</t>
  </si>
  <si>
    <t>base16</t>
  </si>
  <si>
    <t>effective17</t>
  </si>
  <si>
    <t>base18</t>
  </si>
  <si>
    <t>effective19</t>
  </si>
  <si>
    <t>petBonus20</t>
  </si>
  <si>
    <t>petBonus21</t>
  </si>
  <si>
    <t>value22</t>
  </si>
  <si>
    <t>petBonus23</t>
  </si>
  <si>
    <t>value24</t>
  </si>
  <si>
    <t>petBonus25</t>
  </si>
  <si>
    <t>value26</t>
  </si>
  <si>
    <t>petBonus27</t>
  </si>
  <si>
    <t>value28</t>
  </si>
  <si>
    <t>petBonus29</t>
  </si>
  <si>
    <t>value30</t>
  </si>
  <si>
    <t>petBonus31</t>
  </si>
  <si>
    <t>value32</t>
  </si>
  <si>
    <t>max33</t>
  </si>
  <si>
    <t>percent34</t>
  </si>
  <si>
    <t>dps35</t>
  </si>
  <si>
    <t>max36</t>
  </si>
  <si>
    <t>min37</t>
  </si>
  <si>
    <t>percent38</t>
  </si>
  <si>
    <t>speed39</t>
  </si>
  <si>
    <t>value40</t>
  </si>
  <si>
    <t>hastePercent41</t>
  </si>
  <si>
    <t>hasteRating42</t>
  </si>
  <si>
    <t>base44</t>
  </si>
  <si>
    <t>effective45</t>
  </si>
  <si>
    <t>value46</t>
  </si>
  <si>
    <t>percent47</t>
  </si>
  <si>
    <t>percent48</t>
  </si>
  <si>
    <t>rating49</t>
  </si>
  <si>
    <t>value50</t>
  </si>
  <si>
    <t>rating51</t>
  </si>
  <si>
    <t>value52</t>
  </si>
  <si>
    <t>dps53</t>
  </si>
  <si>
    <t>max54</t>
  </si>
  <si>
    <t>min55</t>
  </si>
  <si>
    <t>percent56</t>
  </si>
  <si>
    <t>speed57</t>
  </si>
  <si>
    <t>hastePercent58</t>
  </si>
  <si>
    <t>hasteRating59</t>
  </si>
  <si>
    <t>value60</t>
  </si>
  <si>
    <t>base61</t>
  </si>
  <si>
    <t>effective62</t>
  </si>
  <si>
    <t>increasedDps63</t>
  </si>
  <si>
    <t>increasedHitPercent64</t>
  </si>
  <si>
    <t>penetration65</t>
  </si>
  <si>
    <t>reducedArmorPercent66</t>
  </si>
  <si>
    <t>value67</t>
  </si>
  <si>
    <t>plusPercent69</t>
  </si>
  <si>
    <t>rating70</t>
  </si>
  <si>
    <t>value71</t>
  </si>
  <si>
    <t>value73</t>
  </si>
  <si>
    <t>value74</t>
  </si>
  <si>
    <t>value75</t>
  </si>
  <si>
    <t>value76</t>
  </si>
  <si>
    <t>attack77</t>
  </si>
  <si>
    <t>value78</t>
  </si>
  <si>
    <t>increasedHitPercent79</t>
  </si>
  <si>
    <t>penetration80</t>
  </si>
  <si>
    <t>value81</t>
  </si>
  <si>
    <t>rating82</t>
  </si>
  <si>
    <t>percent83</t>
  </si>
  <si>
    <t>percent84</t>
  </si>
  <si>
    <t>percent85</t>
  </si>
  <si>
    <t>percent86</t>
  </si>
  <si>
    <t>percent87</t>
  </si>
  <si>
    <t>value89</t>
  </si>
  <si>
    <t>casting90</t>
  </si>
  <si>
    <t>notCasting91</t>
  </si>
  <si>
    <t>hastePercent92</t>
  </si>
  <si>
    <t>hasteRating93</t>
  </si>
  <si>
    <t>base94</t>
  </si>
  <si>
    <t>effective95</t>
  </si>
  <si>
    <t>percent96</t>
  </si>
  <si>
    <t>petBonus97</t>
  </si>
  <si>
    <t>rating98</t>
  </si>
  <si>
    <t>value99</t>
  </si>
  <si>
    <t>increasePercent100</t>
  </si>
  <si>
    <t>percent101</t>
  </si>
  <si>
    <t>increasePercent103</t>
  </si>
  <si>
    <t>rating105</t>
  </si>
  <si>
    <t>increasePercent106</t>
  </si>
  <si>
    <t>rating108</t>
  </si>
  <si>
    <t>icon110</t>
  </si>
  <si>
    <t>id111</t>
  </si>
  <si>
    <t>icon112</t>
  </si>
  <si>
    <t>id113</t>
  </si>
  <si>
    <t>name114</t>
  </si>
  <si>
    <t>type115</t>
  </si>
  <si>
    <t>points116</t>
  </si>
  <si>
    <t>id117</t>
  </si>
  <si>
    <t>name118</t>
  </si>
  <si>
    <t>earned119</t>
  </si>
  <si>
    <t>total120</t>
  </si>
  <si>
    <t>totalPoints121</t>
  </si>
  <si>
    <t>r=La+Croisade+%C3%A9carlate&amp;cn=Elysea&amp;gn=Heptacle</t>
  </si>
  <si>
    <t>r=La+Croisade+%C3%A9carlate&amp;n=Elysea</t>
  </si>
  <si>
    <t>c=Mage</t>
  </si>
  <si>
    <t>Heptacle</t>
  </si>
  <si>
    <t>r=La+Croisade+%C3%A9carlate&amp;gn=Heptacle</t>
  </si>
  <si>
    <t>spell_frost_frostbolt02</t>
  </si>
  <si>
    <t>spell_holy_magicalsentry</t>
  </si>
  <si>
    <t>Givre</t>
  </si>
  <si>
    <t>Arcane</t>
  </si>
  <si>
    <t>tailoring</t>
  </si>
  <si>
    <t>enchanting</t>
  </si>
  <si>
    <t>Couture</t>
  </si>
  <si>
    <t>Enchantement</t>
  </si>
  <si>
    <t>inv_jewelry_necklace_41</t>
  </si>
  <si>
    <t>inv_boots_cloth_12</t>
  </si>
  <si>
    <t>inv_jewelry_ring_73</t>
  </si>
  <si>
    <t>inv_offhand_ulduarraid_d_03</t>
  </si>
  <si>
    <t>inv_shirt_guildtabard_01</t>
  </si>
  <si>
    <t>Réduit le coût en mana d'Intelligence des arcanes et d'Illumination des arcanes de 50%.</t>
  </si>
  <si>
    <t>ui-glyph-rune-5</t>
  </si>
  <si>
    <t>Glyphe d'intelligence des arcanes</t>
  </si>
  <si>
    <t>header</t>
  </si>
  <si>
    <t>reputation</t>
  </si>
  <si>
    <t>name2</t>
  </si>
  <si>
    <t>id3</t>
  </si>
  <si>
    <t>key4</t>
  </si>
  <si>
    <t>header6</t>
  </si>
  <si>
    <t>id7</t>
  </si>
  <si>
    <t>key8</t>
  </si>
  <si>
    <t>name9</t>
  </si>
  <si>
    <t>reputation10</t>
  </si>
  <si>
    <t>/character-reputation.xml</t>
  </si>
  <si>
    <t>zzother</t>
  </si>
  <si>
    <t>wrathofthelichking</t>
  </si>
  <si>
    <t>theburningcrusade</t>
  </si>
  <si>
    <t>classic</t>
  </si>
  <si>
    <t>Other</t>
  </si>
  <si>
    <t>syndicate</t>
  </si>
  <si>
    <t>sholazarbasin</t>
  </si>
  <si>
    <t>knightsoftheebonblade</t>
  </si>
  <si>
    <t>thekalu'ak</t>
  </si>
  <si>
    <t>thesonsofhodir</t>
  </si>
  <si>
    <t>kirintor</t>
  </si>
  <si>
    <t>thewyrmrestaccord</t>
  </si>
  <si>
    <t>alliancevanguard</t>
  </si>
  <si>
    <t>argentcrusade</t>
  </si>
  <si>
    <t>thescaleofthesands</t>
  </si>
  <si>
    <t>thevioleteye</t>
  </si>
  <si>
    <t>ashtonguedeathsworn</t>
  </si>
  <si>
    <t>theconsortium</t>
  </si>
  <si>
    <t>keepersoftime</t>
  </si>
  <si>
    <t>kurenai</t>
  </si>
  <si>
    <t>honorhold</t>
  </si>
  <si>
    <t>shattrathcity</t>
  </si>
  <si>
    <t>cenarionexpedition</t>
  </si>
  <si>
    <t>sporeggar</t>
  </si>
  <si>
    <t>ogri'la</t>
  </si>
  <si>
    <t>cenarioncircle</t>
  </si>
  <si>
    <t>alliance</t>
  </si>
  <si>
    <t>darkmoonfaire</t>
  </si>
  <si>
    <t>hydraxianwaterlords</t>
  </si>
  <si>
    <t>shen'dralar</t>
  </si>
  <si>
    <t>timbermawhold</t>
  </si>
  <si>
    <t>zandalartribe</t>
  </si>
  <si>
    <t>thoriumbrotherhood</t>
  </si>
  <si>
    <t>allianceforces</t>
  </si>
  <si>
    <t>bloodsailbuccaneers</t>
  </si>
  <si>
    <t>ravenholdt</t>
  </si>
  <si>
    <t>broodofnozdormu</t>
  </si>
  <si>
    <t>steamwheedlecartel</t>
  </si>
  <si>
    <t>argentdawn</t>
  </si>
  <si>
    <t>frenzyhearttribe</t>
  </si>
  <si>
    <t>theoracles</t>
  </si>
  <si>
    <t>valianceexpedition</t>
  </si>
  <si>
    <t>thesilvercovenant</t>
  </si>
  <si>
    <t>explorers'league</t>
  </si>
  <si>
    <t>thefrostborn</t>
  </si>
  <si>
    <t>thescryers</t>
  </si>
  <si>
    <t>lowercity</t>
  </si>
  <si>
    <t>thealdor</t>
  </si>
  <si>
    <t>thesha'tar</t>
  </si>
  <si>
    <t>sha'tariskyguard</t>
  </si>
  <si>
    <t>shatteredsunoffensive</t>
  </si>
  <si>
    <t>exodar</t>
  </si>
  <si>
    <t>darnassus</t>
  </si>
  <si>
    <t>stormwind</t>
  </si>
  <si>
    <t>gnomereganexiles</t>
  </si>
  <si>
    <t>ironforge</t>
  </si>
  <si>
    <t>stormpikeguard</t>
  </si>
  <si>
    <t>theleagueofarathor</t>
  </si>
  <si>
    <t>silverwingsentinels</t>
  </si>
  <si>
    <t>gadgetzan</t>
  </si>
  <si>
    <t>bootybay</t>
  </si>
  <si>
    <t>ratchet</t>
  </si>
  <si>
    <t>everlook</t>
  </si>
  <si>
    <t>Syndicate</t>
  </si>
  <si>
    <t>Knights of the Ebon Blade</t>
  </si>
  <si>
    <t>The Kalu'ak</t>
  </si>
  <si>
    <t>The Sons of Hodir</t>
  </si>
  <si>
    <t>The Wyrmrest Accord</t>
  </si>
  <si>
    <t>Alliance Vanguard</t>
  </si>
  <si>
    <t>Argent Crusade</t>
  </si>
  <si>
    <t>The Scale of the Sands</t>
  </si>
  <si>
    <t>The Violet Eye</t>
  </si>
  <si>
    <t>Ashtongue Deathsworn</t>
  </si>
  <si>
    <t>The Consortium</t>
  </si>
  <si>
    <t>Keepers of Time</t>
  </si>
  <si>
    <t>Kurenai</t>
  </si>
  <si>
    <t>Honor Hold</t>
  </si>
  <si>
    <t>Cenarion Expedition</t>
  </si>
  <si>
    <t>Cenarion Circle</t>
  </si>
  <si>
    <t>Darkmoon Faire</t>
  </si>
  <si>
    <t>Hydraxian Waterlords</t>
  </si>
  <si>
    <t>Timbermaw Hold</t>
  </si>
  <si>
    <t>Zandalar Tribe</t>
  </si>
  <si>
    <t>Thorium Brotherhood</t>
  </si>
  <si>
    <t>Bloodsail Buccaneers</t>
  </si>
  <si>
    <t>Brood of Nozdormu</t>
  </si>
  <si>
    <t>Argent Dawn</t>
  </si>
  <si>
    <t>Frenzyheart Tribe</t>
  </si>
  <si>
    <t>The Oracles</t>
  </si>
  <si>
    <t>Valiance Expedition</t>
  </si>
  <si>
    <t>The Silver Covenant</t>
  </si>
  <si>
    <t>Explorers' League</t>
  </si>
  <si>
    <t>The Frostborn</t>
  </si>
  <si>
    <t>The Scryers</t>
  </si>
  <si>
    <t>Lower City</t>
  </si>
  <si>
    <t>The Aldor</t>
  </si>
  <si>
    <t>The Sha'tar</t>
  </si>
  <si>
    <t>Sha'tari Skyguard</t>
  </si>
  <si>
    <t>Shattered Sun Offensive</t>
  </si>
  <si>
    <t>Stormwind</t>
  </si>
  <si>
    <t>Gnomeregan Exiles</t>
  </si>
  <si>
    <t>Ironforge</t>
  </si>
  <si>
    <t>Stormpike Guard</t>
  </si>
  <si>
    <t>The League of Arathor</t>
  </si>
  <si>
    <t>Silverwing Sentinels</t>
  </si>
  <si>
    <t>Booty Bay</t>
  </si>
  <si>
    <t>Ratchet</t>
  </si>
  <si>
    <t>Everlook</t>
  </si>
  <si>
    <t>name21</t>
  </si>
  <si>
    <t>id22</t>
  </si>
  <si>
    <t>key23</t>
  </si>
  <si>
    <t>name24</t>
  </si>
  <si>
    <t>header25</t>
  </si>
  <si>
    <t>id26</t>
  </si>
  <si>
    <t>key27</t>
  </si>
  <si>
    <t>name28</t>
  </si>
  <si>
    <t>reputation29</t>
  </si>
  <si>
    <t>wintersabertrainers</t>
  </si>
  <si>
    <t>netherwing</t>
  </si>
  <si>
    <t>gelkisclancentaur</t>
  </si>
  <si>
    <t>magramclancentaur</t>
  </si>
  <si>
    <t>Wintersaber Trainers</t>
  </si>
  <si>
    <t>Netherwing</t>
  </si>
  <si>
    <t>Gelkis Clan Centaur</t>
  </si>
  <si>
    <t>Magram Clan Centaur</t>
  </si>
  <si>
    <t>Seuil</t>
  </si>
  <si>
    <t>Titre</t>
  </si>
  <si>
    <t>max.</t>
  </si>
  <si>
    <t>Points</t>
  </si>
  <si>
    <t>Rang</t>
  </si>
  <si>
    <t>Complément</t>
  </si>
  <si>
    <t>/36000</t>
  </si>
  <si>
    <t>/3000</t>
  </si>
  <si>
    <t>/6000</t>
  </si>
  <si>
    <t>/12000</t>
  </si>
  <si>
    <t>/21000</t>
  </si>
  <si>
    <t>il faut X pour passer au niveau sup</t>
  </si>
  <si>
    <t>Niveau 2</t>
  </si>
  <si>
    <t>Testez !</t>
  </si>
  <si>
    <t>/1000</t>
  </si>
  <si>
    <t>Inamical</t>
  </si>
  <si>
    <t>Mag'har</t>
  </si>
  <si>
    <r>
      <t>Thrallmar</t>
    </r>
    <r>
      <rPr>
        <sz val="10"/>
        <color indexed="8"/>
        <rFont val="Arial"/>
        <family val="2"/>
      </rPr>
      <t> </t>
    </r>
  </si>
  <si>
    <t>Loups-de-givre</t>
  </si>
  <si>
    <t>Profanateurs</t>
  </si>
  <si>
    <t>Voltigeurs Chanteguerres</t>
  </si>
  <si>
    <t>Horde</t>
  </si>
  <si>
    <t>Non-affilié</t>
  </si>
  <si>
    <t>inv_bracer_08</t>
  </si>
  <si>
    <t>inv_misc_cape_18</t>
  </si>
  <si>
    <t>Corps de bataille</t>
  </si>
  <si>
    <t>Guilde</t>
  </si>
  <si>
    <t>Royaume</t>
  </si>
  <si>
    <t>Dernière connexion</t>
  </si>
  <si>
    <t>Arènes 2vs2</t>
  </si>
  <si>
    <t>inv_misc_cape_17</t>
  </si>
  <si>
    <t>inv_misc_eye_02</t>
  </si>
  <si>
    <t>inv_helmet_146</t>
  </si>
  <si>
    <t>inv_chest_cloth_68</t>
  </si>
  <si>
    <t>Griffeur</t>
  </si>
  <si>
    <t>r=La+Croisade+%C3%A9carlate&amp;cn=Griffeur&amp;gn=Les+Fous+en+cavale</t>
  </si>
  <si>
    <t>r=La+Croisade+%C3%A9carlate&amp;n=Griffeur</t>
  </si>
  <si>
    <t>c=Voleur</t>
  </si>
  <si>
    <t>Les Fous en cavale</t>
  </si>
  <si>
    <t>r=La+Croisade+%C3%A9carlate&amp;gn=Les+Fous+en+cavale</t>
  </si>
  <si>
    <t>ability_seal</t>
  </si>
  <si>
    <t>Sans talent</t>
  </si>
  <si>
    <t>alchemy</t>
  </si>
  <si>
    <t>Alchimie</t>
  </si>
  <si>
    <t>e</t>
  </si>
  <si>
    <t>inv_misc_bandana_03</t>
  </si>
  <si>
    <t>inv_jewelry_necklace_01</t>
  </si>
  <si>
    <t>inv_shoulder_08</t>
  </si>
  <si>
    <t>inv_shirt_14</t>
  </si>
  <si>
    <t>inv_chest_leather_07</t>
  </si>
  <si>
    <t>inv_belt_15</t>
  </si>
  <si>
    <t>inv_pants_14</t>
  </si>
  <si>
    <t>inv_boots_08</t>
  </si>
  <si>
    <t>inv_bracer_04</t>
  </si>
  <si>
    <t>inv_gauntlets_21</t>
  </si>
  <si>
    <t>inv_jewelry_ring_04</t>
  </si>
  <si>
    <t>inv_jewelry_ring_05</t>
  </si>
  <si>
    <t>inv_misc_cape_06</t>
  </si>
  <si>
    <t>inv_sword_36</t>
  </si>
  <si>
    <t>inv_gauntlets_07</t>
  </si>
  <si>
    <t>inv_weapon_bow_10</t>
  </si>
  <si>
    <t>inv_ammo_arrow_02</t>
  </si>
  <si>
    <t>PickUpWoodSmall</t>
  </si>
  <si>
    <t>PutDownWoodSmall</t>
  </si>
  <si>
    <t>Augmente les chances de coup critique d'Eviscération de 10%.</t>
  </si>
  <si>
    <t>Augmente la portée de votre compétence Vol à la tire de 5 mètres.</t>
  </si>
  <si>
    <t>Votre Attaque sournoise augmente la durée de l'effet de votre Rupture sur la cible de 2 sec., jusqu'à un maximum de 6 sec.</t>
  </si>
  <si>
    <t>ui-glyph-rune-12</t>
  </si>
  <si>
    <t>ui-glyph-rune-14</t>
  </si>
  <si>
    <t>Glyphe d'éviscération</t>
  </si>
  <si>
    <t>Glyphe de vol à la tire</t>
  </si>
  <si>
    <t>Glyphe d'attaque sournoise</t>
  </si>
  <si>
    <t>glyphs</t>
  </si>
  <si>
    <t>points112</t>
  </si>
  <si>
    <t>earned115</t>
  </si>
  <si>
    <t>total116</t>
  </si>
  <si>
    <t>totalPoints117</t>
  </si>
  <si>
    <t>r=La+Croisade+%C3%A9carlate&amp;cn=Enethyl</t>
  </si>
  <si>
    <t>r=La+Croisade+%C3%A9carlate&amp;n=Enethyl</t>
  </si>
  <si>
    <t>c=Paladin</t>
  </si>
  <si>
    <t>spell_holy_holybolt</t>
  </si>
  <si>
    <t>spell_holy_auraoflight</t>
  </si>
  <si>
    <t>Vindicte</t>
  </si>
  <si>
    <t>jewelcrafting</t>
  </si>
  <si>
    <t>mining</t>
  </si>
  <si>
    <t>Joaillerie</t>
  </si>
  <si>
    <t>Minage</t>
  </si>
  <si>
    <t>inv_chest_chain_13</t>
  </si>
  <si>
    <t>PickUpLargeChain</t>
  </si>
  <si>
    <t>PickUpMetalLArge</t>
  </si>
  <si>
    <t>PickUpBook</t>
  </si>
  <si>
    <t>PutDownLArgeChain</t>
  </si>
  <si>
    <t>PutDownLArgeMEtal</t>
  </si>
  <si>
    <t>PutDownBook</t>
  </si>
  <si>
    <t>ui-glyph-rune-17</t>
  </si>
  <si>
    <t>r=La+Croisade+%C3%A9carlate&amp;cn=M%C3%A6sa&amp;gn=Les+fils+de+Cerbere</t>
  </si>
  <si>
    <t>Les fils de Cerbere</t>
  </si>
  <si>
    <t>r=La+Croisade+%C3%A9carlate&amp;gn=Les+fils+de+Cerbere</t>
  </si>
  <si>
    <t>Coup du sort</t>
  </si>
  <si>
    <t>b=Embuscade+%2F+Hinterhalt&amp;r=La+Croisade+%C3%A9carlate&amp;ts=2&amp;t=Coup+du+sort&amp;ff=realm&amp;fv=La+Croisade+%C3%A9carlate&amp;select=Coup+du+sort</t>
  </si>
  <si>
    <t>r=La+Croisade+%C3%A9carlate&amp;ts=2&amp;t=Coup+du+sort&amp;select=Coup+du+sort</t>
  </si>
  <si>
    <t>ff7525a1</t>
  </si>
  <si>
    <t>ffb5b300</t>
  </si>
  <si>
    <t>ffe3df18</t>
  </si>
  <si>
    <t>inv_spiritshard_02</t>
  </si>
  <si>
    <t>inv_shoulder_110</t>
  </si>
  <si>
    <t>inv_boots_cloth_26</t>
  </si>
  <si>
    <t>inv_belt_67</t>
  </si>
  <si>
    <t>inv_misc_rune_10</t>
  </si>
  <si>
    <t>inv_datacrystal09</t>
  </si>
  <si>
    <t>inv_sword_120</t>
  </si>
  <si>
    <t>Votre sort Armure de la fournaise confère un bonus égal à 20% de votre Esprit au score de coup critique.</t>
  </si>
  <si>
    <t>Votre sort Métamorphose : mouton transforme votre cible en pingouin.</t>
  </si>
  <si>
    <t>Augmente de 25% le bonus aux dégâts des coups critiques de Projectiles des arcanes.</t>
  </si>
  <si>
    <t>Votre sort de Chute lente ne nécessite plus de composant.</t>
  </si>
  <si>
    <t>Augmente les dégâts de votre amélioration Déflagration des arcanes de 3%.</t>
  </si>
  <si>
    <t>ui-glyph-rune-16</t>
  </si>
  <si>
    <t>ui-glyph-rune-20</t>
  </si>
  <si>
    <t>ui-glyph-rune-6</t>
  </si>
  <si>
    <t>Glyphe d'armure de la fournaise</t>
  </si>
  <si>
    <t>Glyphe du pingouin</t>
  </si>
  <si>
    <t>Glyphe de projectiles des arcanes</t>
  </si>
  <si>
    <t>Glyphe de chute lente</t>
  </si>
  <si>
    <t>Glyphe de déflagration des arcanes</t>
  </si>
  <si>
    <t>theashenverdict</t>
  </si>
  <si>
    <t>Le Verdict des cendres</t>
  </si>
  <si>
    <t>de Forgefer</t>
  </si>
  <si>
    <t>inv_helmet_23</t>
  </si>
  <si>
    <t>inv_jewelry_amulet_03</t>
  </si>
  <si>
    <t>inv_shoulder_30</t>
  </si>
  <si>
    <t>inv_chest_plate_22</t>
  </si>
  <si>
    <t>inv_belt_50</t>
  </si>
  <si>
    <t>inv_pants_plate_29</t>
  </si>
  <si>
    <t>inv_boots_chain_08</t>
  </si>
  <si>
    <t>inv_bracer_15</t>
  </si>
  <si>
    <t>inv_gauntlets_79</t>
  </si>
  <si>
    <t>inv_jewelry_ring_47</t>
  </si>
  <si>
    <t>inv_jewelry_ring_39</t>
  </si>
  <si>
    <t>inv_jewelcrafting_emeraldboar</t>
  </si>
  <si>
    <t>inv_qirajidol_onyx</t>
  </si>
  <si>
    <t>inv_misc_cape_20</t>
  </si>
  <si>
    <t>inv_axe_76</t>
  </si>
  <si>
    <t>inv_relics_libramofhope</t>
  </si>
  <si>
    <t>totalPoints122</t>
  </si>
  <si>
    <t>requestQuery</t>
  </si>
  <si>
    <t>/character-arenateams.xml</t>
  </si>
  <si>
    <t>arena</t>
  </si>
  <si>
    <t>non</t>
  </si>
  <si>
    <t>30 décembre 2009</t>
  </si>
  <si>
    <t>Ambassadeur</t>
  </si>
  <si>
    <t>inv_shirt_08</t>
  </si>
  <si>
    <t>inv_chest_cloth_75</t>
  </si>
  <si>
    <t>inv_egg_02</t>
  </si>
  <si>
    <t>inv_staff_81</t>
  </si>
  <si>
    <t>PickUpFoodGeneric</t>
  </si>
  <si>
    <t>PutDownFoodGeneric</t>
  </si>
  <si>
    <t>PutDownWoodLarge</t>
  </si>
  <si>
    <t>Réduit la durée de votre Rénovation de 3 sec. mais augmente le montant de points de vie rendus à chaque itération de 25%.</t>
  </si>
  <si>
    <t>Si votre Esprit gardien atteint la fin de sa durée sans avoir été déclenché, son temps de recharge est réinitialisé à 1 min.</t>
  </si>
  <si>
    <t>Réduit le coût en mana de vos sorts Mot de pouvoir : Robustesse et Prière de robustesse de 50%.</t>
  </si>
  <si>
    <t>Votre sort Cercle de soin soigne 1 cible supplémentaire.</t>
  </si>
  <si>
    <t>ui-glyph-rune-1</t>
  </si>
  <si>
    <t>ui-glyph-rune-11</t>
  </si>
  <si>
    <t>Glyphe de rénovation</t>
  </si>
  <si>
    <t>Glyphe d'esprit gardien</t>
  </si>
  <si>
    <t>Glyphe de robustesse</t>
  </si>
  <si>
    <t>Glyphe de cercle de soins</t>
  </si>
  <si>
    <t>29 décembre 2009</t>
  </si>
  <si>
    <t>Noble</t>
  </si>
  <si>
    <t>26 décembre 2009</t>
  </si>
  <si>
    <t>20 décembre 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</si>
</sst>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_ ;[Red]\-0.00\ 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i/>
      <sz val="24"/>
      <name val="Arial"/>
      <family val="2"/>
    </font>
    <font>
      <b/>
      <i/>
      <sz val="10"/>
      <name val="Arial"/>
      <family val="2"/>
    </font>
    <font>
      <sz val="10"/>
      <name val="Airstrip Four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54"/>
      <color indexed="56"/>
      <name val="Fort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>
        <color indexed="63"/>
      </top>
      <bottom style="thin">
        <color theme="4" tint="0.39998000860214233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6" fillId="0" borderId="5" xfId="57" applyAlignment="1">
      <alignment/>
    </xf>
    <xf numFmtId="0" fontId="47" fillId="0" borderId="6" xfId="58" applyAlignment="1">
      <alignment/>
    </xf>
    <xf numFmtId="0" fontId="47" fillId="0" borderId="6" xfId="58" applyAlignment="1" applyProtection="1">
      <alignment vertical="top" wrapText="1"/>
      <protection/>
    </xf>
    <xf numFmtId="0" fontId="46" fillId="0" borderId="5" xfId="57" applyAlignment="1" applyProtection="1">
      <alignment wrapText="1"/>
      <protection/>
    </xf>
    <xf numFmtId="0" fontId="47" fillId="0" borderId="6" xfId="58" applyAlignment="1">
      <alignment horizontal="center" vertical="top" wrapText="1"/>
    </xf>
    <xf numFmtId="0" fontId="45" fillId="0" borderId="0" xfId="56" applyAlignment="1">
      <alignment horizontal="center"/>
    </xf>
    <xf numFmtId="17" fontId="4" fillId="0" borderId="10" xfId="0" applyNumberFormat="1" applyFont="1" applyBorder="1" applyAlignment="1" quotePrefix="1">
      <alignment horizontal="center" vertical="top" wrapText="1"/>
    </xf>
    <xf numFmtId="0" fontId="48" fillId="0" borderId="0" xfId="60" applyAlignment="1">
      <alignment vertical="top" wrapText="1"/>
    </xf>
    <xf numFmtId="0" fontId="48" fillId="0" borderId="0" xfId="60" applyAlignment="1" applyProtection="1">
      <alignment vertical="top" wrapText="1"/>
      <protection/>
    </xf>
    <xf numFmtId="0" fontId="4" fillId="0" borderId="0" xfId="0" applyFont="1" applyBorder="1" applyAlignment="1">
      <alignment horizontal="center" vertical="top" wrapText="1"/>
    </xf>
    <xf numFmtId="0" fontId="45" fillId="0" borderId="0" xfId="56" applyAlignment="1">
      <alignment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2" fillId="34" borderId="11" xfId="0" applyFont="1" applyFill="1" applyBorder="1" applyAlignment="1">
      <alignment horizontal="center"/>
    </xf>
    <xf numFmtId="0" fontId="52" fillId="34" borderId="12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7" fillId="0" borderId="6" xfId="58" applyAlignment="1">
      <alignment horizontal="center"/>
    </xf>
    <xf numFmtId="3" fontId="47" fillId="0" borderId="6" xfId="58" applyNumberFormat="1" applyAlignment="1" applyProtection="1">
      <alignment vertical="top" wrapText="1"/>
      <protection/>
    </xf>
    <xf numFmtId="3" fontId="47" fillId="0" borderId="6" xfId="58" applyNumberFormat="1" applyAlignment="1">
      <alignment horizontal="center"/>
    </xf>
    <xf numFmtId="3" fontId="47" fillId="0" borderId="6" xfId="58" applyNumberFormat="1" applyAlignment="1" quotePrefix="1">
      <alignment horizontal="center"/>
    </xf>
    <xf numFmtId="0" fontId="48" fillId="0" borderId="0" xfId="60" applyAlignment="1">
      <alignment/>
    </xf>
    <xf numFmtId="0" fontId="47" fillId="0" borderId="6" xfId="58" applyAlignment="1" applyProtection="1">
      <alignment horizontal="center" vertical="top" wrapText="1"/>
      <protection/>
    </xf>
    <xf numFmtId="3" fontId="47" fillId="0" borderId="6" xfId="58" applyNumberFormat="1" applyAlignment="1" applyProtection="1">
      <alignment horizontal="center" vertical="top" wrapText="1"/>
      <protection/>
    </xf>
    <xf numFmtId="0" fontId="48" fillId="0" borderId="7" xfId="59" applyAlignment="1">
      <alignment/>
    </xf>
    <xf numFmtId="0" fontId="48" fillId="0" borderId="7" xfId="59" applyAlignment="1">
      <alignment horizontal="center"/>
    </xf>
    <xf numFmtId="0" fontId="8" fillId="0" borderId="0" xfId="0" applyFont="1" applyAlignment="1">
      <alignment/>
    </xf>
    <xf numFmtId="3" fontId="46" fillId="0" borderId="5" xfId="57" applyNumberFormat="1" applyAlignment="1">
      <alignment/>
    </xf>
    <xf numFmtId="3" fontId="46" fillId="0" borderId="5" xfId="57" applyNumberFormat="1" applyAlignment="1">
      <alignment horizontal="center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 horizontal="center" vertical="center"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46" fillId="0" borderId="5" xfId="57" applyAlignment="1" applyProtection="1">
      <alignment vertical="top" wrapText="1"/>
      <protection/>
    </xf>
    <xf numFmtId="0" fontId="46" fillId="0" borderId="5" xfId="57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36" borderId="0" xfId="0" applyFill="1" applyAlignment="1">
      <alignment/>
    </xf>
    <xf numFmtId="0" fontId="51" fillId="0" borderId="21" xfId="0" applyFont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35" borderId="0" xfId="0" applyFont="1" applyFill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7"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D9D23F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rgb="FFAE78D6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D9D23F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rgb="FFAE78D6"/>
        </patternFill>
      </fill>
    </dxf>
    <dxf>
      <fill>
        <patternFill>
          <bgColor rgb="FFE1E11D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border/>
    </dxf>
    <dxf>
      <fill>
        <patternFill>
          <bgColor rgb="FF7C9B3F"/>
        </patternFill>
      </fill>
      <border/>
    </dxf>
    <dxf>
      <fill>
        <patternFill>
          <bgColor theme="6"/>
        </patternFill>
      </fill>
      <border/>
    </dxf>
    <dxf>
      <fill>
        <patternFill>
          <bgColor rgb="FF9751CB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">
        <xsd:complexType>
          <xsd:sequence minOccurs="0">
            <xsd:element minOccurs="0" nillable="true" name="tabInfo" form="unqualified">
              <xsd:complexType>
                <xsd:attribute name="subTab" form="unqualified" type="xsd:string"/>
                <xsd:attribute name="tab" form="unqualified" type="xsd:string"/>
                <xsd:attribute name="tabGroup" form="unqualified" type="xsd:string"/>
                <xsd:attribute name="tabUrl" form="unqualified" type="xsd:string"/>
              </xsd:complexType>
            </xsd:element>
            <xsd:element minOccurs="0" nillable="true" name="characterInfo" form="unqualified">
              <xsd:complexType>
                <xsd:sequence minOccurs="0">
                  <xsd:element minOccurs="0" nillable="true" name="character" form="unqualified">
                    <xsd:complexType>
                      <xsd:sequence minOccurs="0">
                        <xsd:element minOccurs="0" nillable="true" name="arenaTeams" form="unqualified">
                          <xsd:complexType>
                            <xsd:sequence minOccurs="0">
                              <xsd:element minOccurs="0" nillable="true" name="arenaTeam" form="unqualified">
                                <xsd:complexType>
                                  <xsd:sequence minOccurs="0">
                                    <xsd:element minOccurs="0" nillable="true" name="emblem" form="unqualified">
                                      <xsd:complexType>
                                        <xsd:attribute name="background" form="unqualified" type="xsd:string"/>
                                        <xsd:attribute name="borderColor" form="unqualified" type="xsd:string"/>
                                        <xsd:attribute name="borderStyle" form="unqualified" type="xsd:integer"/>
                                        <xsd:attribute name="iconColor" form="unqualified" type="xsd:string"/>
                                        <xsd:attribute name="iconStyle" form="unqualified" type="xsd:integer"/>
                                      </xsd:complexType>
                                    </xsd:element>
                                    <xsd:element minOccurs="0" nillable="true" name="members" form="unqualified">
                                      <xsd:complexType>
                                        <xsd:sequence minOccurs="0">
                                          <xsd:element minOccurs="0" maxOccurs="unbounded" nillable="true" name="character" form="unqualified">
                                            <xsd:complexType>
                                              <xsd:attribute name="battleGroup" form="unqualified" type="xsd:string"/>
                                              <xsd:attribute name="charUrl" form="unqualified" type="xsd:string"/>
                                              <xsd:attribute name="class" form="unqualified" type="xsd:string"/>
                                              <xsd:attribute name="classId" form="unqualified" type="xsd:integer"/>
                                              <xsd:attribute name="contribution" form="unqualified" type="xsd:integer"/>
                                              <xsd:attribute name="gamesPlayed" form="unqualified" type="xsd:integer"/>
                                              <xsd:attribute name="gamesWon" form="unqualified" type="xsd:integer"/>
                                              <xsd:attribute name="gender" form="unqualified" type="xsd:string"/>
                                              <xsd:attribute name="genderId" form="unqualified" type="xsd:integer"/>
                                              <xsd:attribute name="guild" form="unqualified" type="xsd:string"/>
                                              <xsd:attribute name="guildId" form="unqualified" type="xsd:integer"/>
                                              <xsd:attribute name="guildUrl" form="unqualified" type="xsd:string"/>
                                              <xsd:attribute name="name" form="unqualified" type="xsd:string"/>
                                              <xsd:attribute name="race" form="unqualified" type="xsd:string"/>
                                              <xsd:attribute name="raceId" form="unqualified" type="xsd:integer"/>
                                              <xsd:attribute name="seasonGamesPlayed" form="unqualified" type="xsd:integer"/>
                                              <xsd:attribute name="seasonGamesWon" form="unqualified" type="xsd:integer"/>
                                              <xsd:attribute name="teamRank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battleGroup" form="unqualified" type="xsd:string"/>
                                  <xsd:attribute name="created" form="unqualified" type="xsd:integer"/>
                                  <xsd:attribute name="faction" form="unqualified" type="xsd:string"/>
                                  <xsd:attribute name="factionId" form="unqualified" type="xsd:integer"/>
                                  <xsd:attribute name="gamesPlayed" form="unqualified" type="xsd:integer"/>
                                  <xsd:attribute name="gamesWon" form="unqualified" type="xsd:integer"/>
                                  <xsd:attribute name="lastSeasonRanking" form="unqualified" type="xsd:integer"/>
                                  <xsd:attribute name="name" form="unqualified" type="xsd:string"/>
                                  <xsd:attribute name="ranking" form="unqualified" type="xsd:integer"/>
                                  <xsd:attribute name="rating" form="unqualified" type="xsd:integer"/>
                                  <xsd:attribute name="realm" form="unqualified" type="xsd:string"/>
                                  <xsd:attribute name="realmUrl" form="unqualified" type="xsd:string"/>
                                  <xsd:attribute name="season" form="unqualified" type="xsd:integer"/>
                                  <xsd:attribute name="seasonGamesPlayed" form="unqualified" type="xsd:integer"/>
                                  <xsd:attribute name="seasonGamesWon" form="unqualified" type="xsd:integer"/>
                                  <xsd:attribute name="size" form="unqualified" type="xsd:integer"/>
                                  <xsd:attribute name="teamSize" form="unqualified" type="xsd:integer"/>
                                  <xsd:attribute name="teamUrl" form="unqualified" type="xsd:string"/>
                                  <xsd:attribute name="ur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battleGroup" form="unqualified" type="xsd:string"/>
                      <xsd:attribute name="charUrl" form="unqualified" type="xsd:string"/>
                      <xsd:attribute name="class" form="unqualified" type="xsd:string"/>
                      <xsd:attribute name="classId" form="unqualified" type="xsd:integer"/>
                      <xsd:attribute name="classUrl" form="unqualified" type="xsd:string"/>
                      <xsd:attribute name="faction" form="unqualified" type="xsd:string"/>
                      <xsd:attribute name="factionId" form="unqualified" type="xsd:integer"/>
                      <xsd:attribute name="gender" form="unqualified" type="xsd:string"/>
                      <xsd:attribute name="genderId" form="unqualified" type="xsd:integer"/>
                      <xsd:attribute name="guildName" form="unqualified" type="xsd:string"/>
                      <xsd:attribute name="guildUrl" form="unqualified" type="xsd:string"/>
                      <xsd:attribute name="lastModified" form="unqualified" type="xsd:string"/>
                      <xsd:attribute name="level" form="unqualified" type="xsd:integer"/>
                      <xsd:attribute name="name" form="unqualified" type="xsd:string"/>
                      <xsd:attribute name="points" form="unqualified" type="xsd:integer"/>
                      <xsd:attribute name="prefix" form="unqualified" type="xsd:string"/>
                      <xsd:attribute name="race" form="unqualified" type="xsd:string"/>
                      <xsd:attribute name="raceId" form="unqualified" type="xsd:integer"/>
                      <xsd:attribute name="realm" form="unqualified" type="xsd:string"/>
                      <xsd:attribute name="suffix" form="unqualified" type="xsd:string"/>
                      <xsd:attribute name="titleId" form="unqualified" type="xsd:integer"/>
                    </xsd:complexType>
                  </xsd:element>
                  <xsd:element minOccurs="0" nillable="true" name="characterTab" form="unqualified">
                    <xsd:complexType>
                      <xsd:sequence minOccurs="0">
                        <xsd:element minOccurs="0" nillable="true" name="talentSpecs" form="unqualified">
                          <xsd:complexType>
                            <xsd:sequence minOccurs="0">
                              <xsd:element minOccurs="0" maxOccurs="unbounded" nillable="true" name="talentSpec" form="unqualified">
                                <xsd:complexType>
                                  <xsd:attribute name="active" form="unqualified" type="xsd:integer"/>
                                  <xsd:attribute name="group" form="unqualified" type="xsd:integer"/>
                                  <xsd:attribute name="icon" form="unqualified" type="xsd:string"/>
                                  <xsd:attribute name="prim" form="unqualified" type="xsd:string"/>
                                  <xsd:attribute name="treeOne" form="unqualified" type="xsd:integer"/>
                                  <xsd:attribute name="treeThree" form="unqualified" type="xsd:integer"/>
                                  <xsd:attribute name="treeTwo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buffs" form="unqualified"/>
                        <xsd:element minOccurs="0" nillable="true" type="xsd:string" name="debuffs" form="unqualified"/>
                        <xsd:element minOccurs="0" nillable="true" name="pvp" form="unqualified">
                          <xsd:complexType>
                            <xsd:sequence minOccurs="0">
                              <xsd:element minOccurs="0" nillable="true" name="lifetimehonorablekills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arenacurrency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professions" form="unqualified">
                          <xsd:complexType>
                            <xsd:sequence minOccurs="0">
                              <xsd:element minOccurs="0" maxOccurs="unbounded" nillable="true" name="skill" form="unqualified">
                                <xsd:complexType>
                                  <xsd:attribute name="id" form="unqualified" type="xsd:integer"/>
                                  <xsd:attribute name="key" form="unqualified" type="xsd:string"/>
                                  <xsd:attribute name="max" form="unqualified" type="xsd:integer"/>
                                  <xsd:attribute name="name" form="unqualified" type="xsd:string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characterBars" form="unqualified">
                          <xsd:complexType>
                            <xsd:sequence minOccurs="0">
                              <xsd:element minOccurs="0" nillable="true" name="health" form="unqualified">
                                <xsd:complexType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secondBar" form="unqualified">
                                <xsd:complexType>
                                  <xsd:attribute name="casting" form="unqualified" type="xsd:integer"/>
                                  <xsd:attribute name="effective" form="unqualified" type="xsd:integer"/>
                                  <xsd:attribute name="notCasting" form="unqualified" type="xsd:integer"/>
                                  <xsd:attribute name="typ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aseStats" form="unqualified">
                          <xsd:complexType>
                            <xsd:sequence minOccurs="0">
                              <xsd:element minOccurs="0" nillable="true" name="strength" form="unqualified">
                                <xsd:complexType>
                                  <xsd:attribute name="attack" form="unqualified" type="xsd:integer"/>
                                  <xsd:attribute name="base" form="unqualified" type="xsd:integer"/>
                                  <xsd:attribute name="block" form="unqualified" type="xsd:integer"/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agility" form="unqualified">
                                <xsd:complexType>
                                  <xsd:attribute name="armor" form="unqualified" type="xsd:integer"/>
                                  <xsd:attribute name="attack" form="unqualified" type="xsd:integer"/>
                                  <xsd:attribute name="base" form="unqualified" type="xsd:integer"/>
                                  <xsd:attribute name="critHitPercent" form="unqualified" type="xsd:double"/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stamina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health" form="unqualified" type="xsd:integer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intellect" form="unqualified">
                                <xsd:complexType>
                                  <xsd:attribute name="base" form="unqualified" type="xsd:integer"/>
                                  <xsd:attribute name="critHitPercent" form="unqualified" type="xsd:double"/>
                                  <xsd:attribute name="effective" form="unqualified" type="xsd:integer"/>
                                  <xsd:attribute name="mana" form="unqualified" type="xsd:integer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spirit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healthRegen" form="unqualified" type="xsd:integer"/>
                                  <xsd:attribute name="manaRegen" form="unqualified" type="xsd:integer"/>
                                </xsd:complexType>
                              </xsd:element>
                              <xsd:element minOccurs="0" nillable="true" name="armo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percent" form="unqualified" type="xsd:double"/>
                                  <xsd:attribute name="petBonus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esistances" form="unqualified">
                          <xsd:complexType>
                            <xsd:sequence minOccurs="0">
                              <xsd:element minOccurs="0" nillable="true" name="arcan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fir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frost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holy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natur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shadow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elee" form="unqualified">
                          <xsd:complexType>
                            <xsd:sequence minOccurs="0">
                              <xsd:element minOccurs="0" nillable="true" name="mainHand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offHand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mainHand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offHand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powe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increasedDps" form="unqualified" type="xsd:double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ArmorPercent" form="unqualified" type="xsd:double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attribute name="percent" form="unqualified" type="xsd:double"/>
                                  <xsd:attribute name="plus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expertise" form="unqualified">
                                <xsd:complexType>
                                  <xsd:attribute name="additional" form="unqualified" type="xsd:integer"/>
                                  <xsd:attribute name="percent" form="unqualified" type="xsd:double"/>
                                  <xsd:attribute name="rating" form="unqualified" type="xsd:integer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anged" form="unqualified">
                          <xsd:complexType>
                            <xsd:sequence minOccurs="0">
                              <xsd:element minOccurs="0" nillable="true" name="weaponSkill" form="unqualified">
                                <xsd:complexType>
                                  <xsd:attribute name="rating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powe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increasedDps" form="unqualified" type="xsd:double"/>
                                  <xsd:attribute name="petAttack" form="unqualified" type="xsd:double"/>
                                  <xsd:attribute name="petSpell" form="unqualified" type="xsd:double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ArmorPercent" form="unqualified" type="xsd:double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attribute name="percent" form="unqualified" type="xsd:double"/>
                                  <xsd:attribute name="plusPercent" form="unqualified" type="xsd:double"/>
                                  <xsd:attribute name="rating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spell" form="unqualified">
                          <xsd:complexType>
                            <xsd:sequence minOccurs="0">
                              <xsd:element minOccurs="0" nillable="true" name="bonusDamage" form="unqualified">
                                <xsd:complexType>
                                  <xsd:sequence minOccurs="0">
                                    <xsd:element minOccurs="0" nillable="true" name="arcan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fir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frost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holy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natur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shadow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petBonus" form="unqualified">
                                      <xsd:complexType>
                                        <xsd:attribute name="attack" form="unqualified" type="xsd:integer"/>
                                        <xsd:attribute name="damage" form="unqualified" type="xsd:integer"/>
                                        <xsd:attribute name="fromType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bonusHealing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Resist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sequence minOccurs="0">
                                    <xsd:element minOccurs="0" nillable="true" name="arcan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fir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frost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holy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natur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shadow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</xsd:sequence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penetration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manaRegen" form="unqualified">
                                <xsd:complexType>
                                  <xsd:attribute name="casting" form="unqualified" type="xsd:double"/>
                                  <xsd:attribute name="notCasting" form="unqualified" type="xsd:double"/>
                                </xsd:complexType>
                              </xsd:element>
                              <xsd:element minOccurs="0" nillable="true" name="hasteRating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efenses" form="unqualified">
                          <xsd:complexType>
                            <xsd:sequence minOccurs="0">
                              <xsd:element minOccurs="0" nillable="true" name="armo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percent" form="unqualified" type="xsd:double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defense" form="unqualified">
                                <xsd:complexType>
                                  <xsd:attribute name="decreasePercent" form="unqualified" type="xsd:double"/>
                                  <xsd:attribute name="increasePercent" form="unqualified" type="xsd:double"/>
                                  <xsd:attribute name="plusDefense" form="unqualified" type="xsd:integer"/>
                                  <xsd:attribute name="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dodge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parry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block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resilience" form="unqualified">
                                <xsd:complexType>
                                  <xsd:attribute name="damagePercent" form="unqualified" type="xsd:double"/>
                                  <xsd:attribute name="hitPercent" form="unqualified" type="xsd:double"/>
                                  <xsd:attribute name="value" form="unqualified" type="xsd:double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items" form="unqualified">
                          <xsd:complexType>
                            <xsd:sequence minOccurs="0">
                              <xsd:element minOccurs="0" maxOccurs="unbounded" nillable="true" name="item" form="unqualified">
                                <xsd:complexType>
                                  <xsd:attribute name="durability" form="unqualified" type="xsd:integer"/>
                                  <xsd:attribute name="gem0Id" form="unqualified" type="xsd:integer"/>
                                  <xsd:attribute name="gem1Id" form="unqualified" type="xsd:integer"/>
                                  <xsd:attribute name="gem2Id" form="unqualified" type="xsd:integer"/>
                                  <xsd:attribute name="icon" form="unqualified" type="xsd:string"/>
                                  <xsd:attribute name="id" form="unqualified" type="xsd:integer"/>
                                  <xsd:attribute name="maxDurability" form="unqualified" type="xsd:integer"/>
                                  <xsd:attribute name="permanentenchant" form="unqualified" type="xsd:integer"/>
                                  <xsd:attribute name="pickUp" form="unqualified" type="xsd:string"/>
                                  <xsd:attribute name="putDown" form="unqualified" type="xsd:string"/>
                                  <xsd:attribute name="randomPropertiesId" form="unqualified" type="xsd:integer"/>
                                  <xsd:attribute name="seed" form="unqualified" type="xsd:integer"/>
                                  <xsd:attribute name="slot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glyphs" form="unqualified">
                          <xsd:complexType>
                            <xsd:sequence minOccurs="0">
                              <xsd:element minOccurs="0" maxOccurs="unbounded" nillable="true" name="glyph" form="unqualified">
                                <xsd:complexType>
                                  <xsd:attribute name="effect" form="unqualified" type="xsd:string"/>
                                  <xsd:attribute name="icon" form="unqualified" type="xsd:string"/>
                                  <xsd:attribute name="id" form="unqualified" type="xsd:integer"/>
                                  <xsd:attribute name="name" form="unqualified" type="xsd:string"/>
                                  <xsd:attribute name="typ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summary" form="unqualified">
                    <xsd:complexType>
                      <xsd:sequence minOccurs="0">
                        <xsd:element minOccurs="0" nillable="true" name="c" form="unqualified">
                          <xsd:complexType>
                            <xsd:attribute name="earned" form="unqualified" type="xsd:integer"/>
                            <xsd:attribute name="points" form="unqualified" type="xsd:integer"/>
                            <xsd:attribute name="total" form="unqualified" type="xsd:integer"/>
                            <xsd:attribute name="totalPoints" form="unqualified" type="xsd:integer"/>
                          </xsd:complexType>
                        </xsd:element>
                        <xsd:element minOccurs="0" maxOccurs="unbounded" nillable="true" name="category" form="unqualified">
                          <xsd:complexType>
                            <xsd:sequence minOccurs="0">
                              <xsd:element minOccurs="0" nillable="true" name="c" form="unqualified">
                                <xsd:complexType>
                                  <xsd:attribute name="earned" form="unqualified" type="xsd:integer"/>
                                  <xsd:attribute name="earnedPoints" form="unqualified" type="xsd:integer"/>
                                  <xsd:attribute name="total" form="unqualified" type="xsd:integer"/>
                                  <xsd:attribute name="totalPoints" form="unqualified" type="xsd:integer"/>
                                </xsd:complexType>
                              </xsd:element>
                            </xsd:sequence>
                            <xsd:attribute name="id" form="unqualified" type="xsd:integer"/>
                            <xsd:attribute name="name" form="unqualified" type="xsd:string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name="globalSearch" form="unqualified" type="xsd:integer"/>
          <xsd:attribute name="lang" form="unqualified" type="xsd:string"/>
          <xsd:attribute name="requestUrl" form="unqualified" type="xsd:string"/>
        </xsd:complexType>
      </xsd:element>
    </xsd:schema>
  </Schema>
  <Schema ID="Schema2">
    <xsd:schema xmlns:xsd="http://www.w3.org/2001/XMLSchema">
      <xsd:element nillable="true" name="page">
        <xsd:complexType>
          <xsd:sequence minOccurs="0">
            <xsd:element minOccurs="0" nillable="true" name="tabInfo" form="unqualified">
              <xsd:complexType>
                <xsd:attribute name="subTab" form="unqualified" type="xsd:string"/>
                <xsd:attribute name="tab" form="unqualified" type="xsd:string"/>
                <xsd:attribute name="tabGroup" form="unqualified" type="xsd:string"/>
                <xsd:attribute name="tabUrl" form="unqualified" type="xsd:string"/>
              </xsd:complexType>
            </xsd:element>
            <xsd:element minOccurs="0" nillable="true" name="characterInfo" form="unqualified">
              <xsd:complexType>
                <xsd:sequence minOccurs="0">
                  <xsd:element minOccurs="0" nillable="true" name="character" form="unqualified">
                    <xsd:complexType>
                      <xsd:attribute name="battleGroup" form="unqualified" type="xsd:string"/>
                      <xsd:attribute name="charUrl" form="unqualified" type="xsd:string"/>
                      <xsd:attribute name="class" form="unqualified" type="xsd:string"/>
                      <xsd:attribute name="classId" form="unqualified" type="xsd:integer"/>
                      <xsd:attribute name="classUrl" form="unqualified" type="xsd:string"/>
                      <xsd:attribute name="faction" form="unqualified" type="xsd:string"/>
                      <xsd:attribute name="factionId" form="unqualified" type="xsd:integer"/>
                      <xsd:attribute name="gender" form="unqualified" type="xsd:string"/>
                      <xsd:attribute name="genderId" form="unqualified" type="xsd:integer"/>
                      <xsd:attribute name="guildName" form="unqualified" type="xsd:string"/>
                      <xsd:attribute name="guildUrl" form="unqualified" type="xsd:string"/>
                      <xsd:attribute name="lastModified" form="unqualified" type="xsd:string"/>
                      <xsd:attribute name="level" form="unqualified" type="xsd:integer"/>
                      <xsd:attribute name="name" form="unqualified" type="xsd:string"/>
                      <xsd:attribute name="points" form="unqualified" type="xsd:integer"/>
                      <xsd:attribute name="prefix" form="unqualified" type="xsd:string"/>
                      <xsd:attribute name="race" form="unqualified" type="xsd:string"/>
                      <xsd:attribute name="raceId" form="unqualified" type="xsd:integer"/>
                      <xsd:attribute name="realm" form="unqualified" type="xsd:string"/>
                      <xsd:attribute name="suffix" form="unqualified" type="xsd:string"/>
                      <xsd:attribute name="titleId" form="unqualified" type="xsd:integer"/>
                    </xsd:complexType>
                  </xsd:element>
                  <xsd:element minOccurs="0" nillable="true" name="characterTab" form="unqualified">
                    <xsd:complexType>
                      <xsd:sequence minOccurs="0">
                        <xsd:element minOccurs="0" nillable="true" name="talentSpecs" form="unqualified">
                          <xsd:complexType>
                            <xsd:sequence minOccurs="0">
                              <xsd:element minOccurs="0" maxOccurs="unbounded" nillable="true" name="talentSpec" form="unqualified">
                                <xsd:complexType>
                                  <xsd:attribute name="active" form="unqualified" type="xsd:integer"/>
                                  <xsd:attribute name="group" form="unqualified" type="xsd:integer"/>
                                  <xsd:attribute name="icon" form="unqualified" type="xsd:string"/>
                                  <xsd:attribute name="prim" form="unqualified" type="xsd:string"/>
                                  <xsd:attribute name="treeOne" form="unqualified" type="xsd:integer"/>
                                  <xsd:attribute name="treeThree" form="unqualified" type="xsd:integer"/>
                                  <xsd:attribute name="treeTwo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buffs" form="unqualified"/>
                        <xsd:element minOccurs="0" nillable="true" type="xsd:string" name="debuffs" form="unqualified"/>
                        <xsd:element minOccurs="0" nillable="true" name="pvp" form="unqualified">
                          <xsd:complexType>
                            <xsd:sequence minOccurs="0">
                              <xsd:element minOccurs="0" nillable="true" name="lifetimehonorablekills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arenacurrency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professions" form="unqualified">
                          <xsd:complexType>
                            <xsd:sequence minOccurs="0">
                              <xsd:element minOccurs="0" maxOccurs="unbounded" nillable="true" name="skill" form="unqualified">
                                <xsd:complexType>
                                  <xsd:attribute name="id" form="unqualified" type="xsd:integer"/>
                                  <xsd:attribute name="key" form="unqualified" type="xsd:string"/>
                                  <xsd:attribute name="max" form="unqualified" type="xsd:integer"/>
                                  <xsd:attribute name="name" form="unqualified" type="xsd:string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characterBars" form="unqualified">
                          <xsd:complexType>
                            <xsd:sequence minOccurs="0">
                              <xsd:element minOccurs="0" nillable="true" name="health" form="unqualified">
                                <xsd:complexType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secondBar" form="unqualified">
                                <xsd:complexType>
                                  <xsd:attribute name="casting" form="unqualified" type="xsd:integer"/>
                                  <xsd:attribute name="effective" form="unqualified" type="xsd:integer"/>
                                  <xsd:attribute name="notCasting" form="unqualified" type="xsd:integer"/>
                                  <xsd:attribute name="typ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aseStats" form="unqualified">
                          <xsd:complexType>
                            <xsd:sequence minOccurs="0">
                              <xsd:element minOccurs="0" nillable="true" name="strength" form="unqualified">
                                <xsd:complexType>
                                  <xsd:attribute name="attack" form="unqualified" type="xsd:integer"/>
                                  <xsd:attribute name="base" form="unqualified" type="xsd:integer"/>
                                  <xsd:attribute name="block" form="unqualified" type="xsd:integer"/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agility" form="unqualified">
                                <xsd:complexType>
                                  <xsd:attribute name="armor" form="unqualified" type="xsd:integer"/>
                                  <xsd:attribute name="attack" form="unqualified" type="xsd:integer"/>
                                  <xsd:attribute name="base" form="unqualified" type="xsd:integer"/>
                                  <xsd:attribute name="critHitPercent" form="unqualified" type="xsd:double"/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stamina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health" form="unqualified" type="xsd:integer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intellect" form="unqualified">
                                <xsd:complexType>
                                  <xsd:attribute name="base" form="unqualified" type="xsd:integer"/>
                                  <xsd:attribute name="critHitPercent" form="unqualified" type="xsd:double"/>
                                  <xsd:attribute name="effective" form="unqualified" type="xsd:integer"/>
                                  <xsd:attribute name="mana" form="unqualified" type="xsd:integer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spirit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healthRegen" form="unqualified" type="xsd:integer"/>
                                  <xsd:attribute name="manaRegen" form="unqualified" type="xsd:integer"/>
                                </xsd:complexType>
                              </xsd:element>
                              <xsd:element minOccurs="0" nillable="true" name="armo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percent" form="unqualified" type="xsd:double"/>
                                  <xsd:attribute name="petBonus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esistances" form="unqualified">
                          <xsd:complexType>
                            <xsd:sequence minOccurs="0">
                              <xsd:element minOccurs="0" nillable="true" name="arcan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fir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frost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holy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natur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shadow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elee" form="unqualified">
                          <xsd:complexType>
                            <xsd:sequence minOccurs="0">
                              <xsd:element minOccurs="0" nillable="true" name="mainHand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offHand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mainHand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offHand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powe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increasedDps" form="unqualified" type="xsd:double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ArmorPercent" form="unqualified" type="xsd:double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attribute name="percent" form="unqualified" type="xsd:double"/>
                                  <xsd:attribute name="plus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expertise" form="unqualified">
                                <xsd:complexType>
                                  <xsd:attribute name="additional" form="unqualified" type="xsd:integer"/>
                                  <xsd:attribute name="percent" form="unqualified" type="xsd:double"/>
                                  <xsd:attribute name="rating" form="unqualified" type="xsd:integer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anged" form="unqualified">
                          <xsd:complexType>
                            <xsd:sequence minOccurs="0">
                              <xsd:element minOccurs="0" nillable="true" name="weaponSkill" form="unqualified">
                                <xsd:complexType>
                                  <xsd:attribute name="rating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powe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increasedDps" form="unqualified" type="xsd:double"/>
                                  <xsd:attribute name="petAttack" form="unqualified" type="xsd:double"/>
                                  <xsd:attribute name="petSpell" form="unqualified" type="xsd:double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ArmorPercent" form="unqualified" type="xsd:double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attribute name="percent" form="unqualified" type="xsd:double"/>
                                  <xsd:attribute name="plusPercent" form="unqualified" type="xsd:double"/>
                                  <xsd:attribute name="rating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spell" form="unqualified">
                          <xsd:complexType>
                            <xsd:sequence minOccurs="0">
                              <xsd:element minOccurs="0" nillable="true" name="bonusDamage" form="unqualified">
                                <xsd:complexType>
                                  <xsd:sequence minOccurs="0">
                                    <xsd:element minOccurs="0" nillable="true" name="arcan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fir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frost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holy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natur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shadow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petBonus" form="unqualified">
                                      <xsd:complexType>
                                        <xsd:attribute name="attack" form="unqualified" type="xsd:integer"/>
                                        <xsd:attribute name="damage" form="unqualified" type="xsd:integer"/>
                                        <xsd:attribute name="fromType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bonusHealing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Resist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sequence minOccurs="0">
                                    <xsd:element minOccurs="0" nillable="true" name="arcan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fir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frost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holy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natur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shadow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</xsd:sequence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penetration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manaRegen" form="unqualified">
                                <xsd:complexType>
                                  <xsd:attribute name="casting" form="unqualified" type="xsd:double"/>
                                  <xsd:attribute name="notCasting" form="unqualified" type="xsd:double"/>
                                </xsd:complexType>
                              </xsd:element>
                              <xsd:element minOccurs="0" nillable="true" name="hasteRating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efenses" form="unqualified">
                          <xsd:complexType>
                            <xsd:sequence minOccurs="0">
                              <xsd:element minOccurs="0" nillable="true" name="armo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percent" form="unqualified" type="xsd:double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defense" form="unqualified">
                                <xsd:complexType>
                                  <xsd:attribute name="decreasePercent" form="unqualified" type="xsd:double"/>
                                  <xsd:attribute name="increasePercent" form="unqualified" type="xsd:double"/>
                                  <xsd:attribute name="plusDefense" form="unqualified" type="xsd:integer"/>
                                  <xsd:attribute name="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dodge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parry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block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resilience" form="unqualified">
                                <xsd:complexType>
                                  <xsd:attribute name="damagePercent" form="unqualified" type="xsd:double"/>
                                  <xsd:attribute name="hitPercent" form="unqualified" type="xsd:double"/>
                                  <xsd:attribute name="value" form="unqualified" type="xsd:double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items" form="unqualified">
                          <xsd:complexType>
                            <xsd:sequence minOccurs="0">
                              <xsd:element minOccurs="0" maxOccurs="unbounded" nillable="true" name="item" form="unqualified">
                                <xsd:complexType>
                                  <xsd:attribute name="durability" form="unqualified" type="xsd:integer"/>
                                  <xsd:attribute name="gem0Id" form="unqualified" type="xsd:integer"/>
                                  <xsd:attribute name="gem1Id" form="unqualified" type="xsd:integer"/>
                                  <xsd:attribute name="gem2Id" form="unqualified" type="xsd:integer"/>
                                  <xsd:attribute name="icon" form="unqualified" type="xsd:string"/>
                                  <xsd:attribute name="id" form="unqualified" type="xsd:integer"/>
                                  <xsd:attribute name="maxDurability" form="unqualified" type="xsd:integer"/>
                                  <xsd:attribute name="permanentenchant" form="unqualified" type="xsd:integer"/>
                                  <xsd:attribute name="pickUp" form="unqualified" type="xsd:string"/>
                                  <xsd:attribute name="putDown" form="unqualified" type="xsd:string"/>
                                  <xsd:attribute name="randomPropertiesId" form="unqualified" type="xsd:integer"/>
                                  <xsd:attribute name="seed" form="unqualified" type="xsd:integer"/>
                                  <xsd:attribute name="slot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glyphs" form="unqualified">
                          <xsd:complexType>
                            <xsd:sequence minOccurs="0">
                              <xsd:element minOccurs="0" maxOccurs="unbounded" nillable="true" name="glyph" form="unqualified">
                                <xsd:complexType>
                                  <xsd:attribute name="effect" form="unqualified" type="xsd:string"/>
                                  <xsd:attribute name="icon" form="unqualified" type="xsd:string"/>
                                  <xsd:attribute name="id" form="unqualified" type="xsd:integer"/>
                                  <xsd:attribute name="name" form="unqualified" type="xsd:string"/>
                                  <xsd:attribute name="typ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summary" form="unqualified">
                    <xsd:complexType>
                      <xsd:sequence minOccurs="0">
                        <xsd:element minOccurs="0" nillable="true" name="c" form="unqualified">
                          <xsd:complexType>
                            <xsd:attribute name="earned" form="unqualified" type="xsd:integer"/>
                            <xsd:attribute name="points" form="unqualified" type="xsd:integer"/>
                            <xsd:attribute name="total" form="unqualified" type="xsd:integer"/>
                            <xsd:attribute name="totalPoints" form="unqualified" type="xsd:integer"/>
                          </xsd:complexType>
                        </xsd:element>
                        <xsd:element minOccurs="0" maxOccurs="unbounded" nillable="true" name="category" form="unqualified">
                          <xsd:complexType>
                            <xsd:sequence minOccurs="0">
                              <xsd:element minOccurs="0" nillable="true" name="c" form="unqualified">
                                <xsd:complexType>
                                  <xsd:attribute name="earned" form="unqualified" type="xsd:integer"/>
                                  <xsd:attribute name="earnedPoints" form="unqualified" type="xsd:integer"/>
                                  <xsd:attribute name="total" form="unqualified" type="xsd:integer"/>
                                  <xsd:attribute name="totalPoints" form="unqualified" type="xsd:integer"/>
                                </xsd:complexType>
                              </xsd:element>
                            </xsd:sequence>
                            <xsd:attribute name="id" form="unqualified" type="xsd:integer"/>
                            <xsd:attribute name="name" form="unqualified" type="xsd:string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name="globalSearch" form="unqualified" type="xsd:integer"/>
          <xsd:attribute name="lang" form="unqualified" type="xsd:string"/>
          <xsd:attribute name="requestUrl" form="unqualified" type="xsd:string"/>
        </xsd:complexType>
      </xsd:element>
    </xsd:schema>
  </Schema>
  <Schema ID="Schema3">
    <xsd:schema xmlns:xsd="http://www.w3.org/2001/XMLSchema">
      <xsd:element nillable="true" name="page">
        <xsd:complexType>
          <xsd:sequence minOccurs="0">
            <xsd:element minOccurs="0" nillable="true" name="tabInfo" form="unqualified">
              <xsd:complexType>
                <xsd:attribute name="subTab" form="unqualified" type="xsd:string"/>
                <xsd:attribute name="tab" form="unqualified" type="xsd:string"/>
                <xsd:attribute name="tabGroup" form="unqualified" type="xsd:string"/>
                <xsd:attribute name="tabUrl" form="unqualified" type="xsd:string"/>
              </xsd:complexType>
            </xsd:element>
            <xsd:element minOccurs="0" nillable="true" name="characterInfo" form="unqualified">
              <xsd:complexType>
                <xsd:sequence minOccurs="0">
                  <xsd:element minOccurs="0" nillable="true" name="character" form="unqualified">
                    <xsd:complexType>
                      <xsd:attribute name="battleGroup" form="unqualified" type="xsd:string"/>
                      <xsd:attribute name="charUrl" form="unqualified" type="xsd:string"/>
                      <xsd:attribute name="class" form="unqualified" type="xsd:string"/>
                      <xsd:attribute name="classId" form="unqualified" type="xsd:integer"/>
                      <xsd:attribute name="classUrl" form="unqualified" type="xsd:string"/>
                      <xsd:attribute name="faction" form="unqualified" type="xsd:string"/>
                      <xsd:attribute name="factionId" form="unqualified" type="xsd:integer"/>
                      <xsd:attribute name="gender" form="unqualified" type="xsd:string"/>
                      <xsd:attribute name="genderId" form="unqualified" type="xsd:integer"/>
                      <xsd:attribute name="guildName" form="unqualified" type="xsd:string"/>
                      <xsd:attribute name="guildUrl" form="unqualified" type="xsd:string"/>
                      <xsd:attribute name="level" form="unqualified" type="xsd:integer"/>
                      <xsd:attribute name="name" form="unqualified" type="xsd:string"/>
                      <xsd:attribute name="points" form="unqualified" type="xsd:integer"/>
                      <xsd:attribute name="prefix" form="unqualified" type="xsd:string"/>
                      <xsd:attribute name="race" form="unqualified" type="xsd:string"/>
                      <xsd:attribute name="raceId" form="unqualified" type="xsd:integer"/>
                      <xsd:attribute name="realm" form="unqualified" type="xsd:string"/>
                      <xsd:attribute name="suffix" form="unqualified" type="xsd:string"/>
                      <xsd:attribute name="titleId" form="unqualified" type="xsd:integer"/>
                    </xsd:complexType>
                  </xsd:element>
                  <xsd:element minOccurs="0" nillable="true" name="reputationTab" form="unqualified">
                    <xsd:complexType>
                      <xsd:sequence minOccurs="0">
                        <xsd:element minOccurs="0" maxOccurs="unbounded" nillable="true" name="faction" form="unqualified">
                          <xsd:complexType>
                            <xsd:sequence minOccurs="0">
                              <xsd:element minOccurs="0" maxOccurs="unbounded" nillable="true" name="faction" form="unqualified">
                                <xsd:complexType>
                                  <xsd:sequence minOccurs="0">
                                    <xsd:element minOccurs="0" maxOccurs="unbounded" nillable="true" name="faction" form="unqualified">
                                      <xsd:complexType>
                                        <xsd:attribute name="id" form="unqualified" type="xsd:integer"/>
                                        <xsd:attribute name="key" form="unqualified" type="xsd:string"/>
                                        <xsd:attribute name="name" form="unqualified" type="xsd:string"/>
                                        <xsd:attribute name="reputation" form="unqualified" type="xsd:integer"/>
                                      </xsd:complexType>
                                    </xsd:element>
                                  </xsd:sequence>
                                  <xsd:attribute name="id" form="unqualified" type="xsd:integer"/>
                                  <xsd:attribute name="key" form="unqualified" type="xsd:string"/>
                                  <xsd:attribute name="name" form="unqualified" type="xsd:string"/>
                                  <xsd:attribute name="reputation" form="unqualified" type="xsd:integer"/>
                                  <xsd:attribute name="header" form="unqualified" type="xsd:integer"/>
                                </xsd:complexType>
                              </xsd:element>
                            </xsd:sequence>
                            <xsd:attribute name="header" form="unqualified" type="xsd:integer"/>
                            <xsd:attribute name="id" form="unqualified" type="xsd:integer"/>
                            <xsd:attribute name="key" form="unqualified" type="xsd:string"/>
                            <xsd:attribute name="name" form="unqualified" type="xsd:string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name="globalSearch" form="unqualified" type="xsd:integer"/>
          <xsd:attribute name="lang" form="unqualified" type="xsd:string"/>
          <xsd:attribute name="requestUrl" form="unqualified" type="xsd:string"/>
        </xsd:complexType>
      </xsd:element>
    </xsd:schema>
  </Schema>
  <Schema ID="Schema4">
    <xsd:schema xmlns:xsd="http://www.w3.org/2001/XMLSchema">
      <xsd:element nillable="true" name="page">
        <xsd:complexType>
          <xsd:sequence minOccurs="0">
            <xsd:element minOccurs="0" nillable="true" name="tabInfo" form="unqualified">
              <xsd:complexType>
                <xsd:attribute name="subTab" form="unqualified" type="xsd:string"/>
                <xsd:attribute name="tab" form="unqualified" type="xsd:string"/>
                <xsd:attribute name="tabGroup" form="unqualified" type="xsd:string"/>
                <xsd:attribute name="tabUrl" form="unqualified" type="xsd:string"/>
              </xsd:complexType>
            </xsd:element>
            <xsd:element minOccurs="0" nillable="true" name="characterInfo" form="unqualified">
              <xsd:complexType>
                <xsd:sequence minOccurs="0">
                  <xsd:element minOccurs="0" nillable="true" name="character" form="unqualified">
                    <xsd:complexType>
                      <xsd:sequence minOccurs="0">
                        <xsd:element minOccurs="0" nillable="true" name="arenaTeams" form="unqualified">
                          <xsd:complexType>
                            <xsd:sequence minOccurs="0">
                              <xsd:element minOccurs="0" nillable="true" name="arenaTeam" form="unqualified">
                                <xsd:complexType>
                                  <xsd:sequence minOccurs="0">
                                    <xsd:element minOccurs="0" nillable="true" name="emblem" form="unqualified">
                                      <xsd:complexType>
                                        <xsd:attribute name="background" form="unqualified" type="xsd:string"/>
                                        <xsd:attribute name="borderColor" form="unqualified" type="xsd:string"/>
                                        <xsd:attribute name="borderStyle" form="unqualified" type="xsd:integer"/>
                                        <xsd:attribute name="iconColor" form="unqualified" type="xsd:string"/>
                                        <xsd:attribute name="iconStyle" form="unqualified" type="xsd:integer"/>
                                      </xsd:complexType>
                                    </xsd:element>
                                    <xsd:element minOccurs="0" nillable="true" name="members" form="unqualified">
                                      <xsd:complexType>
                                        <xsd:sequence minOccurs="0">
                                          <xsd:element minOccurs="0" maxOccurs="unbounded" nillable="true" name="character" form="unqualified">
                                            <xsd:complexType>
                                              <xsd:attribute name="battleGroup" form="unqualified" type="xsd:string"/>
                                              <xsd:attribute name="charUrl" form="unqualified" type="xsd:string"/>
                                              <xsd:attribute name="class" form="unqualified" type="xsd:string"/>
                                              <xsd:attribute name="classId" form="unqualified" type="xsd:integer"/>
                                              <xsd:attribute name="contribution" form="unqualified" type="xsd:integer"/>
                                              <xsd:attribute name="gamesPlayed" form="unqualified" type="xsd:integer"/>
                                              <xsd:attribute name="gamesWon" form="unqualified" type="xsd:integer"/>
                                              <xsd:attribute name="gender" form="unqualified" type="xsd:string"/>
                                              <xsd:attribute name="genderId" form="unqualified" type="xsd:integer"/>
                                              <xsd:attribute name="guild" form="unqualified" type="xsd:string"/>
                                              <xsd:attribute name="guildId" form="unqualified" type="xsd:integer"/>
                                              <xsd:attribute name="guildUrl" form="unqualified" type="xsd:string"/>
                                              <xsd:attribute name="name" form="unqualified" type="xsd:string"/>
                                              <xsd:attribute name="race" form="unqualified" type="xsd:string"/>
                                              <xsd:attribute name="raceId" form="unqualified" type="xsd:integer"/>
                                              <xsd:attribute name="seasonGamesPlayed" form="unqualified" type="xsd:integer"/>
                                              <xsd:attribute name="seasonGamesWon" form="unqualified" type="xsd:integer"/>
                                              <xsd:attribute name="teamRank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battleGroup" form="unqualified" type="xsd:string"/>
                                  <xsd:attribute name="created" form="unqualified" type="xsd:integer"/>
                                  <xsd:attribute name="faction" form="unqualified" type="xsd:string"/>
                                  <xsd:attribute name="factionId" form="unqualified" type="xsd:integer"/>
                                  <xsd:attribute name="gamesPlayed" form="unqualified" type="xsd:integer"/>
                                  <xsd:attribute name="gamesWon" form="unqualified" type="xsd:integer"/>
                                  <xsd:attribute name="lastSeasonRanking" form="unqualified" type="xsd:integer"/>
                                  <xsd:attribute name="name" form="unqualified" type="xsd:string"/>
                                  <xsd:attribute name="ranking" form="unqualified" type="xsd:integer"/>
                                  <xsd:attribute name="rating" form="unqualified" type="xsd:integer"/>
                                  <xsd:attribute name="realm" form="unqualified" type="xsd:string"/>
                                  <xsd:attribute name="realmUrl" form="unqualified" type="xsd:string"/>
                                  <xsd:attribute name="season" form="unqualified" type="xsd:integer"/>
                                  <xsd:attribute name="seasonGamesPlayed" form="unqualified" type="xsd:integer"/>
                                  <xsd:attribute name="seasonGamesWon" form="unqualified" type="xsd:integer"/>
                                  <xsd:attribute name="size" form="unqualified" type="xsd:integer"/>
                                  <xsd:attribute name="teamSize" form="unqualified" type="xsd:integer"/>
                                  <xsd:attribute name="teamUrl" form="unqualified" type="xsd:string"/>
                                  <xsd:attribute name="ur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battleGroup" form="unqualified" type="xsd:string"/>
                      <xsd:attribute name="charUrl" form="unqualified" type="xsd:string"/>
                      <xsd:attribute name="class" form="unqualified" type="xsd:string"/>
                      <xsd:attribute name="classId" form="unqualified" type="xsd:integer"/>
                      <xsd:attribute name="classUrl" form="unqualified" type="xsd:string"/>
                      <xsd:attribute name="faction" form="unqualified" type="xsd:string"/>
                      <xsd:attribute name="factionId" form="unqualified" type="xsd:integer"/>
                      <xsd:attribute name="gender" form="unqualified" type="xsd:string"/>
                      <xsd:attribute name="genderId" form="unqualified" type="xsd:integer"/>
                      <xsd:attribute name="guildName" form="unqualified" type="xsd:string"/>
                      <xsd:attribute name="guildUrl" form="unqualified" type="xsd:string"/>
                      <xsd:attribute name="level" form="unqualified" type="xsd:integer"/>
                      <xsd:attribute name="name" form="unqualified" type="xsd:string"/>
                      <xsd:attribute name="points" form="unqualified" type="xsd:integer"/>
                      <xsd:attribute name="prefix" form="unqualified" type="xsd:string"/>
                      <xsd:attribute name="race" form="unqualified" type="xsd:string"/>
                      <xsd:attribute name="raceId" form="unqualified" type="xsd:integer"/>
                      <xsd:attribute name="realm" form="unqualified" type="xsd:string"/>
                      <xsd:attribute name="suffix" form="unqualified" type="xsd:string"/>
                      <xsd:attribute name="titleId" form="unqualified" type="xsd:integer"/>
                    </xsd:complexType>
                  </xsd:element>
                  <xsd:element minOccurs="0" nillable="true" name="reputationTab" form="unqualified">
                    <xsd:complexType>
                      <xsd:sequence minOccurs="0">
                        <xsd:element minOccurs="0" maxOccurs="unbounded" nillable="true" name="faction" form="unqualified">
                          <xsd:complexType>
                            <xsd:sequence minOccurs="0">
                              <xsd:element minOccurs="0" maxOccurs="unbounded" nillable="true" name="faction" form="unqualified">
                                <xsd:complexType>
                                  <xsd:sequence minOccurs="0">
                                    <xsd:element minOccurs="0" maxOccurs="unbounded" nillable="true" name="faction" form="unqualified">
                                      <xsd:complexType>
                                        <xsd:attribute name="id" form="unqualified" type="xsd:integer"/>
                                        <xsd:attribute name="key" form="unqualified" type="xsd:string"/>
                                        <xsd:attribute name="name" form="unqualified" type="xsd:string"/>
                                        <xsd:attribute name="reputation" form="unqualified" type="xsd:integer"/>
                                      </xsd:complexType>
                                    </xsd:element>
                                  </xsd:sequence>
                                  <xsd:attribute name="id" form="unqualified" type="xsd:integer"/>
                                  <xsd:attribute name="key" form="unqualified" type="xsd:string"/>
                                  <xsd:attribute name="name" form="unqualified" type="xsd:string"/>
                                  <xsd:attribute name="reputation" form="unqualified" type="xsd:integer"/>
                                  <xsd:attribute name="header" form="unqualified" type="xsd:integer"/>
                                </xsd:complexType>
                              </xsd:element>
                            </xsd:sequence>
                            <xsd:attribute name="header" form="unqualified" type="xsd:integer"/>
                            <xsd:attribute name="id" form="unqualified" type="xsd:integer"/>
                            <xsd:attribute name="key" form="unqualified" type="xsd:string"/>
                            <xsd:attribute name="name" form="unqualified" type="xsd:string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name="globalSearch" form="unqualified" type="xsd:integer"/>
          <xsd:attribute name="lang" form="unqualified" type="xsd:string"/>
          <xsd:attribute name="requestUrl" form="unqualified" type="xsd:string"/>
        </xsd:complexType>
      </xsd:element>
    </xsd:schema>
  </Schema>
  <Schema ID="Schema5">
    <xsd:schema xmlns:xsd="http://www.w3.org/2001/XMLSchema">
      <xsd:element nillable="true" name="page">
        <xsd:complexType>
          <xsd:sequence minOccurs="0">
            <xsd:element minOccurs="0" nillable="true" name="tabInfo" form="unqualified">
              <xsd:complexType>
                <xsd:attribute name="subTab" form="unqualified" type="xsd:string"/>
                <xsd:attribute name="tab" form="unqualified" type="xsd:string"/>
                <xsd:attribute name="tabGroup" form="unqualified" type="xsd:string"/>
                <xsd:attribute name="tabUrl" form="unqualified" type="xsd:string"/>
              </xsd:complexType>
            </xsd:element>
            <xsd:element minOccurs="0" nillable="true" name="characterInfo" form="unqualified">
              <xsd:complexType>
                <xsd:sequence minOccurs="0">
                  <xsd:element minOccurs="0" nillable="true" name="character" form="unqualified">
                    <xsd:complexType>
                      <xsd:attribute name="battleGroup" form="unqualified" type="xsd:string"/>
                      <xsd:attribute name="charUrl" form="unqualified" type="xsd:string"/>
                      <xsd:attribute name="class" form="unqualified" type="xsd:string"/>
                      <xsd:attribute name="classId" form="unqualified" type="xsd:integer"/>
                      <xsd:attribute name="classUrl" form="unqualified" type="xsd:string"/>
                      <xsd:attribute name="faction" form="unqualified" type="xsd:string"/>
                      <xsd:attribute name="factionId" form="unqualified" type="xsd:integer"/>
                      <xsd:attribute name="gender" form="unqualified" type="xsd:string"/>
                      <xsd:attribute name="genderId" form="unqualified" type="xsd:integer"/>
                      <xsd:attribute name="guildName" form="unqualified" type="xsd:string"/>
                      <xsd:attribute name="guildUrl" form="unqualified" type="xsd:string"/>
                      <xsd:attribute name="lastModified" form="unqualified" type="xsd:string"/>
                      <xsd:attribute name="level" form="unqualified" type="xsd:integer"/>
                      <xsd:attribute name="name" form="unqualified" type="xsd:string"/>
                      <xsd:attribute name="points" form="unqualified" type="xsd:integer"/>
                      <xsd:attribute name="prefix" form="unqualified" type="xsd:string"/>
                      <xsd:attribute name="race" form="unqualified" type="xsd:string"/>
                      <xsd:attribute name="raceId" form="unqualified" type="xsd:integer"/>
                      <xsd:attribute name="realm" form="unqualified" type="xsd:string"/>
                      <xsd:attribute name="suffix" form="unqualified" type="xsd:string"/>
                      <xsd:attribute name="titleId" form="unqualified" type="xsd:integer"/>
                    </xsd:complexType>
                  </xsd:element>
                  <xsd:element minOccurs="0" nillable="true" name="characterTab" form="unqualified">
                    <xsd:complexType>
                      <xsd:sequence minOccurs="0">
                        <xsd:element minOccurs="0" nillable="true" name="talentSpecs" form="unqualified">
                          <xsd:complexType>
                            <xsd:sequence minOccurs="0">
                              <xsd:element minOccurs="0" nillable="true" name="talentSpec" form="unqualified">
                                <xsd:complexType>
                                  <xsd:attribute name="active" form="unqualified" type="xsd:integer"/>
                                  <xsd:attribute name="group" form="unqualified" type="xsd:integer"/>
                                  <xsd:attribute name="icon" form="unqualified" type="xsd:string"/>
                                  <xsd:attribute name="prim" form="unqualified" type="xsd:string"/>
                                  <xsd:attribute name="treeOne" form="unqualified" type="xsd:integer"/>
                                  <xsd:attribute name="treeThree" form="unqualified" type="xsd:integer"/>
                                  <xsd:attribute name="treeTwo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buffs" form="unqualified"/>
                        <xsd:element minOccurs="0" nillable="true" type="xsd:string" name="debuffs" form="unqualified"/>
                        <xsd:element minOccurs="0" nillable="true" name="pvp" form="unqualified">
                          <xsd:complexType>
                            <xsd:sequence minOccurs="0">
                              <xsd:element minOccurs="0" nillable="true" name="lifetimehonorablekills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arenacurrency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professions" form="unqualified">
                          <xsd:complexType>
                            <xsd:sequence minOccurs="0">
                              <xsd:element minOccurs="0" maxOccurs="unbounded" nillable="true" name="skill" form="unqualified">
                                <xsd:complexType>
                                  <xsd:attribute name="id" form="unqualified" type="xsd:integer"/>
                                  <xsd:attribute name="key" form="unqualified" type="xsd:string"/>
                                  <xsd:attribute name="max" form="unqualified" type="xsd:integer"/>
                                  <xsd:attribute name="name" form="unqualified" type="xsd:string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characterBars" form="unqualified">
                          <xsd:complexType>
                            <xsd:sequence minOccurs="0">
                              <xsd:element minOccurs="0" nillable="true" name="health" form="unqualified">
                                <xsd:complexType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secondBar" form="unqualified">
                                <xsd:complexType>
                                  <xsd:attribute name="casting" form="unqualified" type="xsd:integer"/>
                                  <xsd:attribute name="effective" form="unqualified" type="xsd:integer"/>
                                  <xsd:attribute name="notCasting" form="unqualified" type="xsd:integer"/>
                                  <xsd:attribute name="typ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aseStats" form="unqualified">
                          <xsd:complexType>
                            <xsd:sequence minOccurs="0">
                              <xsd:element minOccurs="0" nillable="true" name="strength" form="unqualified">
                                <xsd:complexType>
                                  <xsd:attribute name="attack" form="unqualified" type="xsd:integer"/>
                                  <xsd:attribute name="base" form="unqualified" type="xsd:integer"/>
                                  <xsd:attribute name="block" form="unqualified" type="xsd:integer"/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agility" form="unqualified">
                                <xsd:complexType>
                                  <xsd:attribute name="armor" form="unqualified" type="xsd:integer"/>
                                  <xsd:attribute name="attack" form="unqualified" type="xsd:integer"/>
                                  <xsd:attribute name="base" form="unqualified" type="xsd:integer"/>
                                  <xsd:attribute name="critHitPercent" form="unqualified" type="xsd:double"/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stamina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health" form="unqualified" type="xsd:integer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intellect" form="unqualified">
                                <xsd:complexType>
                                  <xsd:attribute name="base" form="unqualified" type="xsd:integer"/>
                                  <xsd:attribute name="critHitPercent" form="unqualified" type="xsd:double"/>
                                  <xsd:attribute name="effective" form="unqualified" type="xsd:integer"/>
                                  <xsd:attribute name="mana" form="unqualified" type="xsd:integer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spirit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healthRegen" form="unqualified" type="xsd:integer"/>
                                  <xsd:attribute name="manaRegen" form="unqualified" type="xsd:integer"/>
                                </xsd:complexType>
                              </xsd:element>
                              <xsd:element minOccurs="0" nillable="true" name="armo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percent" form="unqualified" type="xsd:double"/>
                                  <xsd:attribute name="petBonus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esistances" form="unqualified">
                          <xsd:complexType>
                            <xsd:sequence minOccurs="0">
                              <xsd:element minOccurs="0" nillable="true" name="arcan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fir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frost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holy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natur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shadow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elee" form="unqualified">
                          <xsd:complexType>
                            <xsd:sequence minOccurs="0">
                              <xsd:element minOccurs="0" nillable="true" name="mainHand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offHand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mainHand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offHand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powe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increasedDps" form="unqualified" type="xsd:double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ArmorPercent" form="unqualified" type="xsd:double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attribute name="percent" form="unqualified" type="xsd:double"/>
                                  <xsd:attribute name="plus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expertise" form="unqualified">
                                <xsd:complexType>
                                  <xsd:attribute name="additional" form="unqualified" type="xsd:integer"/>
                                  <xsd:attribute name="percent" form="unqualified" type="xsd:double"/>
                                  <xsd:attribute name="rating" form="unqualified" type="xsd:integer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anged" form="unqualified">
                          <xsd:complexType>
                            <xsd:sequence minOccurs="0">
                              <xsd:element minOccurs="0" nillable="true" name="weaponSkill" form="unqualified">
                                <xsd:complexType>
                                  <xsd:attribute name="rating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powe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increasedDps" form="unqualified" type="xsd:double"/>
                                  <xsd:attribute name="petAttack" form="unqualified" type="xsd:double"/>
                                  <xsd:attribute name="petSpell" form="unqualified" type="xsd:double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ArmorPercent" form="unqualified" type="xsd:double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attribute name="percent" form="unqualified" type="xsd:double"/>
                                  <xsd:attribute name="plusPercent" form="unqualified" type="xsd:double"/>
                                  <xsd:attribute name="rating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spell" form="unqualified">
                          <xsd:complexType>
                            <xsd:sequence minOccurs="0">
                              <xsd:element minOccurs="0" nillable="true" name="bonusDamage" form="unqualified">
                                <xsd:complexType>
                                  <xsd:sequence minOccurs="0">
                                    <xsd:element minOccurs="0" nillable="true" name="arcan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fir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frost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holy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natur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shadow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petBonus" form="unqualified">
                                      <xsd:complexType>
                                        <xsd:attribute name="attack" form="unqualified" type="xsd:integer"/>
                                        <xsd:attribute name="damage" form="unqualified" type="xsd:integer"/>
                                        <xsd:attribute name="fromType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bonusHealing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Resist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sequence minOccurs="0">
                                    <xsd:element minOccurs="0" nillable="true" name="arcan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fir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frost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holy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natur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shadow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</xsd:sequence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penetration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manaRegen" form="unqualified">
                                <xsd:complexType>
                                  <xsd:attribute name="casting" form="unqualified" type="xsd:double"/>
                                  <xsd:attribute name="notCasting" form="unqualified" type="xsd:double"/>
                                </xsd:complexType>
                              </xsd:element>
                              <xsd:element minOccurs="0" nillable="true" name="hasteRating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efenses" form="unqualified">
                          <xsd:complexType>
                            <xsd:sequence minOccurs="0">
                              <xsd:element minOccurs="0" nillable="true" name="armo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percent" form="unqualified" type="xsd:double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defense" form="unqualified">
                                <xsd:complexType>
                                  <xsd:attribute name="decreasePercent" form="unqualified" type="xsd:double"/>
                                  <xsd:attribute name="increasePercent" form="unqualified" type="xsd:double"/>
                                  <xsd:attribute name="plusDefense" form="unqualified" type="xsd:integer"/>
                                  <xsd:attribute name="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dodge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parry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block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resilience" form="unqualified">
                                <xsd:complexType>
                                  <xsd:attribute name="damagePercent" form="unqualified" type="xsd:double"/>
                                  <xsd:attribute name="hitPercent" form="unqualified" type="xsd:double"/>
                                  <xsd:attribute name="value" form="unqualified" type="xsd:double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items" form="unqualified">
                          <xsd:complexType>
                            <xsd:sequence minOccurs="0">
                              <xsd:element minOccurs="0" maxOccurs="unbounded" nillable="true" name="item" form="unqualified">
                                <xsd:complexType>
                                  <xsd:attribute name="durability" form="unqualified" type="xsd:integer"/>
                                  <xsd:attribute name="gem0Id" form="unqualified" type="xsd:integer"/>
                                  <xsd:attribute name="gem1Id" form="unqualified" type="xsd:integer"/>
                                  <xsd:attribute name="gem2Id" form="unqualified" type="xsd:integer"/>
                                  <xsd:attribute name="icon" form="unqualified" type="xsd:string"/>
                                  <xsd:attribute name="id" form="unqualified" type="xsd:integer"/>
                                  <xsd:attribute name="maxDurability" form="unqualified" type="xsd:integer"/>
                                  <xsd:attribute name="permanentenchant" form="unqualified" type="xsd:integer"/>
                                  <xsd:attribute name="pickUp" form="unqualified" type="xsd:string"/>
                                  <xsd:attribute name="putDown" form="unqualified" type="xsd:string"/>
                                  <xsd:attribute name="randomPropertiesId" form="unqualified" type="xsd:integer"/>
                                  <xsd:attribute name="seed" form="unqualified" type="xsd:integer"/>
                                  <xsd:attribute name="slot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glyphs" form="unqualified">
                          <xsd:complexType>
                            <xsd:sequence minOccurs="0">
                              <xsd:element minOccurs="0" maxOccurs="unbounded" nillable="true" name="glyph" form="unqualified">
                                <xsd:complexType>
                                  <xsd:attribute name="effect" form="unqualified" type="xsd:string"/>
                                  <xsd:attribute name="icon" form="unqualified" type="xsd:string"/>
                                  <xsd:attribute name="id" form="unqualified" type="xsd:integer"/>
                                  <xsd:attribute name="name" form="unqualified" type="xsd:string"/>
                                  <xsd:attribute name="typ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summary" form="unqualified">
                    <xsd:complexType>
                      <xsd:sequence minOccurs="0">
                        <xsd:element minOccurs="0" nillable="true" name="c" form="unqualified">
                          <xsd:complexType>
                            <xsd:attribute name="earned" form="unqualified" type="xsd:integer"/>
                            <xsd:attribute name="points" form="unqualified" type="xsd:integer"/>
                            <xsd:attribute name="total" form="unqualified" type="xsd:integer"/>
                            <xsd:attribute name="totalPoints" form="unqualified" type="xsd:integer"/>
                          </xsd:complexType>
                        </xsd:element>
                        <xsd:element minOccurs="0" maxOccurs="unbounded" nillable="true" name="category" form="unqualified">
                          <xsd:complexType>
                            <xsd:sequence minOccurs="0">
                              <xsd:element minOccurs="0" nillable="true" name="c" form="unqualified">
                                <xsd:complexType>
                                  <xsd:attribute name="earned" form="unqualified" type="xsd:integer"/>
                                  <xsd:attribute name="earnedPoints" form="unqualified" type="xsd:integer"/>
                                  <xsd:attribute name="total" form="unqualified" type="xsd:integer"/>
                                  <xsd:attribute name="totalPoints" form="unqualified" type="xsd:integer"/>
                                </xsd:complexType>
                              </xsd:element>
                            </xsd:sequence>
                            <xsd:attribute name="id" form="unqualified" type="xsd:integer"/>
                            <xsd:attribute name="name" form="unqualified" type="xsd:string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name="globalSearch" form="unqualified" type="xsd:integer"/>
          <xsd:attribute name="lang" form="unqualified" type="xsd:string"/>
          <xsd:attribute name="requestUrl" form="unqualified" type="xsd:string"/>
        </xsd:complexType>
      </xsd:element>
    </xsd:schema>
  </Schema>
  <Schema ID="Schema6">
    <xsd:schema xmlns:xsd="http://www.w3.org/2001/XMLSchema">
      <xsd:element nillable="true" name="page">
        <xsd:complexType>
          <xsd:sequence minOccurs="0">
            <xsd:element minOccurs="0" nillable="true" name="tabInfo" form="unqualified">
              <xsd:complexType>
                <xsd:attribute name="subTab" form="unqualified" type="xsd:string"/>
                <xsd:attribute name="tab" form="unqualified" type="xsd:string"/>
                <xsd:attribute name="tabGroup" form="unqualified" type="xsd:string"/>
                <xsd:attribute name="tabUrl" form="unqualified" type="xsd:string"/>
              </xsd:complexType>
            </xsd:element>
            <xsd:element minOccurs="0" nillable="true" name="characterInfo" form="unqualified">
              <xsd:complexType>
                <xsd:sequence minOccurs="0">
                  <xsd:element minOccurs="0" nillable="true" name="character" form="unqualified">
                    <xsd:complexType>
                      <xsd:attribute name="battleGroup" form="unqualified" type="xsd:string"/>
                      <xsd:attribute name="charUrl" form="unqualified" type="xsd:string"/>
                      <xsd:attribute name="class" form="unqualified" type="xsd:string"/>
                      <xsd:attribute name="classId" form="unqualified" type="xsd:integer"/>
                      <xsd:attribute name="classUrl" form="unqualified" type="xsd:string"/>
                      <xsd:attribute name="faction" form="unqualified" type="xsd:string"/>
                      <xsd:attribute name="factionId" form="unqualified" type="xsd:integer"/>
                      <xsd:attribute name="gender" form="unqualified" type="xsd:string"/>
                      <xsd:attribute name="genderId" form="unqualified" type="xsd:integer"/>
                      <xsd:attribute name="guildName" form="unqualified" type="xsd:string"/>
                      <xsd:attribute name="guildUrl" form="unqualified" type="xsd:string"/>
                      <xsd:attribute name="level" form="unqualified" type="xsd:integer"/>
                      <xsd:attribute name="name" form="unqualified" type="xsd:string"/>
                      <xsd:attribute name="points" form="unqualified" type="xsd:integer"/>
                      <xsd:attribute name="prefix" form="unqualified" type="xsd:string"/>
                      <xsd:attribute name="race" form="unqualified" type="xsd:string"/>
                      <xsd:attribute name="raceId" form="unqualified" type="xsd:integer"/>
                      <xsd:attribute name="realm" form="unqualified" type="xsd:string"/>
                      <xsd:attribute name="suffix" form="unqualified" type="xsd:string"/>
                      <xsd:attribute name="titleId" form="unqualified" type="xsd:integer"/>
                    </xsd:complexType>
                  </xsd:element>
                  <xsd:element minOccurs="0" nillable="true" name="reputationTab" form="unqualified">
                    <xsd:complexType>
                      <xsd:sequence minOccurs="0">
                        <xsd:element minOccurs="0" maxOccurs="unbounded" nillable="true" name="faction" form="unqualified">
                          <xsd:complexType>
                            <xsd:sequence minOccurs="0">
                              <xsd:element minOccurs="0" maxOccurs="unbounded" nillable="true" name="faction" form="unqualified">
                                <xsd:complexType>
                                  <xsd:sequence minOccurs="0">
                                    <xsd:element minOccurs="0" maxOccurs="unbounded" nillable="true" name="faction" form="unqualified">
                                      <xsd:complexType>
                                        <xsd:attribute name="id" form="unqualified" type="xsd:integer"/>
                                        <xsd:attribute name="key" form="unqualified" type="xsd:string"/>
                                        <xsd:attribute name="name" form="unqualified" type="xsd:string"/>
                                        <xsd:attribute name="reputation" form="unqualified" type="xsd:integer"/>
                                      </xsd:complexType>
                                    </xsd:element>
                                  </xsd:sequence>
                                  <xsd:attribute name="id" form="unqualified" type="xsd:integer"/>
                                  <xsd:attribute name="key" form="unqualified" type="xsd:string"/>
                                  <xsd:attribute name="name" form="unqualified" type="xsd:string"/>
                                  <xsd:attribute name="reputation" form="unqualified" type="xsd:integer"/>
                                  <xsd:attribute name="header" form="unqualified" type="xsd:integer"/>
                                </xsd:complexType>
                              </xsd:element>
                            </xsd:sequence>
                            <xsd:attribute name="header" form="unqualified" type="xsd:integer"/>
                            <xsd:attribute name="id" form="unqualified" type="xsd:integer"/>
                            <xsd:attribute name="key" form="unqualified" type="xsd:string"/>
                            <xsd:attribute name="name" form="unqualified" type="xsd:string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name="globalSearch" form="unqualified" type="xsd:integer"/>
          <xsd:attribute name="lang" form="unqualified" type="xsd:string"/>
          <xsd:attribute name="requestUrl" form="unqualified" type="xsd:string"/>
        </xsd:complexType>
      </xsd:element>
    </xsd:schema>
  </Schema>
  <Schema ID="Schema7">
    <xsd:schema xmlns:xsd="http://www.w3.org/2001/XMLSchema">
      <xsd:element nillable="true" name="page">
        <xsd:complexType>
          <xsd:sequence minOccurs="0">
            <xsd:element minOccurs="0" nillable="true" name="tabInfo" form="unqualified">
              <xsd:complexType>
                <xsd:attribute name="subTab" form="unqualified" type="xsd:string"/>
                <xsd:attribute name="tab" form="unqualified" type="xsd:string"/>
                <xsd:attribute name="tabGroup" form="unqualified" type="xsd:string"/>
                <xsd:attribute name="tabUrl" form="unqualified" type="xsd:string"/>
              </xsd:complexType>
            </xsd:element>
            <xsd:element minOccurs="0" nillable="true" name="characterInfo" form="unqualified">
              <xsd:complexType>
                <xsd:sequence minOccurs="0">
                  <xsd:element minOccurs="0" nillable="true" name="character" form="unqualified">
                    <xsd:complexType>
                      <xsd:attribute name="battleGroup" form="unqualified" type="xsd:string"/>
                      <xsd:attribute name="charUrl" form="unqualified" type="xsd:string"/>
                      <xsd:attribute name="class" form="unqualified" type="xsd:string"/>
                      <xsd:attribute name="classId" form="unqualified" type="xsd:integer"/>
                      <xsd:attribute name="classUrl" form="unqualified" type="xsd:string"/>
                      <xsd:attribute name="faction" form="unqualified" type="xsd:string"/>
                      <xsd:attribute name="factionId" form="unqualified" type="xsd:integer"/>
                      <xsd:attribute name="gender" form="unqualified" type="xsd:string"/>
                      <xsd:attribute name="genderId" form="unqualified" type="xsd:integer"/>
                      <xsd:attribute name="guildName" form="unqualified" type="xsd:string"/>
                      <xsd:attribute name="lastModified" form="unqualified" type="xsd:string"/>
                      <xsd:attribute name="level" form="unqualified" type="xsd:integer"/>
                      <xsd:attribute name="name" form="unqualified" type="xsd:string"/>
                      <xsd:attribute name="points" form="unqualified" type="xsd:integer"/>
                      <xsd:attribute name="prefix" form="unqualified" type="xsd:string"/>
                      <xsd:attribute name="race" form="unqualified" type="xsd:string"/>
                      <xsd:attribute name="raceId" form="unqualified" type="xsd:integer"/>
                      <xsd:attribute name="realm" form="unqualified" type="xsd:string"/>
                      <xsd:attribute name="suffix" form="unqualified" type="xsd:string"/>
                      <xsd:attribute name="titleId" form="unqualified" type="xsd:integer"/>
                    </xsd:complexType>
                  </xsd:element>
                  <xsd:element minOccurs="0" nillable="true" name="characterTab" form="unqualified">
                    <xsd:complexType>
                      <xsd:sequence minOccurs="0">
                        <xsd:element minOccurs="0" nillable="true" name="talentSpecs" form="unqualified">
                          <xsd:complexType>
                            <xsd:sequence minOccurs="0">
                              <xsd:element minOccurs="0" maxOccurs="unbounded" nillable="true" name="talentSpec" form="unqualified">
                                <xsd:complexType>
                                  <xsd:attribute name="group" form="unqualified" type="xsd:integer"/>
                                  <xsd:attribute name="icon" form="unqualified" type="xsd:string"/>
                                  <xsd:attribute name="prim" form="unqualified" type="xsd:string"/>
                                  <xsd:attribute name="treeOne" form="unqualified" type="xsd:integer"/>
                                  <xsd:attribute name="treeThree" form="unqualified" type="xsd:integer"/>
                                  <xsd:attribute name="treeTwo" form="unqualified" type="xsd:integer"/>
                                  <xsd:attribute name="activ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buffs" form="unqualified"/>
                        <xsd:element minOccurs="0" nillable="true" type="xsd:string" name="debuffs" form="unqualified"/>
                        <xsd:element minOccurs="0" nillable="true" name="pvp" form="unqualified">
                          <xsd:complexType>
                            <xsd:sequence minOccurs="0">
                              <xsd:element minOccurs="0" nillable="true" name="lifetimehonorablekills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arenacurrency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professions" form="unqualified">
                          <xsd:complexType>
                            <xsd:sequence minOccurs="0">
                              <xsd:element minOccurs="0" maxOccurs="unbounded" nillable="true" name="skill" form="unqualified">
                                <xsd:complexType>
                                  <xsd:attribute name="id" form="unqualified" type="xsd:integer"/>
                                  <xsd:attribute name="key" form="unqualified" type="xsd:string"/>
                                  <xsd:attribute name="max" form="unqualified" type="xsd:integer"/>
                                  <xsd:attribute name="name" form="unqualified" type="xsd:string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characterBars" form="unqualified">
                          <xsd:complexType>
                            <xsd:sequence minOccurs="0">
                              <xsd:element minOccurs="0" nillable="true" name="health" form="unqualified">
                                <xsd:complexType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secondBar" form="unqualified">
                                <xsd:complexType>
                                  <xsd:attribute name="casting" form="unqualified" type="xsd:integer"/>
                                  <xsd:attribute name="effective" form="unqualified" type="xsd:integer"/>
                                  <xsd:attribute name="notCasting" form="unqualified" type="xsd:integer"/>
                                  <xsd:attribute name="typ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aseStats" form="unqualified">
                          <xsd:complexType>
                            <xsd:sequence minOccurs="0">
                              <xsd:element minOccurs="0" nillable="true" name="strength" form="unqualified">
                                <xsd:complexType>
                                  <xsd:attribute name="attack" form="unqualified" type="xsd:integer"/>
                                  <xsd:attribute name="base" form="unqualified" type="xsd:integer"/>
                                  <xsd:attribute name="block" form="unqualified" type="xsd:integer"/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agility" form="unqualified">
                                <xsd:complexType>
                                  <xsd:attribute name="armor" form="unqualified" type="xsd:integer"/>
                                  <xsd:attribute name="attack" form="unqualified" type="xsd:integer"/>
                                  <xsd:attribute name="base" form="unqualified" type="xsd:integer"/>
                                  <xsd:attribute name="critHitPercent" form="unqualified" type="xsd:double"/>
                                  <xsd:attribute name="effective" form="unqualified" type="xsd:integer"/>
                                </xsd:complexType>
                              </xsd:element>
                              <xsd:element minOccurs="0" nillable="true" name="stamina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health" form="unqualified" type="xsd:integer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intellect" form="unqualified">
                                <xsd:complexType>
                                  <xsd:attribute name="base" form="unqualified" type="xsd:integer"/>
                                  <xsd:attribute name="critHitPercent" form="unqualified" type="xsd:double"/>
                                  <xsd:attribute name="effective" form="unqualified" type="xsd:integer"/>
                                  <xsd:attribute name="mana" form="unqualified" type="xsd:integer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spirit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healthRegen" form="unqualified" type="xsd:integer"/>
                                  <xsd:attribute name="manaRegen" form="unqualified" type="xsd:integer"/>
                                </xsd:complexType>
                              </xsd:element>
                              <xsd:element minOccurs="0" nillable="true" name="armo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percent" form="unqualified" type="xsd:double"/>
                                  <xsd:attribute name="petBonus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esistances" form="unqualified">
                          <xsd:complexType>
                            <xsd:sequence minOccurs="0">
                              <xsd:element minOccurs="0" nillable="true" name="arcan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fir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frost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holy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nature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shadow" form="unqualified">
                                <xsd:complexType>
                                  <xsd:attribute name="petBonus" form="unqualified" type="xsd:integer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elee" form="unqualified">
                          <xsd:complexType>
                            <xsd:sequence minOccurs="0">
                              <xsd:element minOccurs="0" nillable="true" name="mainHand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offHand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mainHand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offHand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powe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increasedDps" form="unqualified" type="xsd:double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ArmorPercent" form="unqualified" type="xsd:double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attribute name="percent" form="unqualified" type="xsd:double"/>
                                  <xsd:attribute name="plus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expertise" form="unqualified">
                                <xsd:complexType>
                                  <xsd:attribute name="additional" form="unqualified" type="xsd:integer"/>
                                  <xsd:attribute name="percent" form="unqualified" type="xsd:double"/>
                                  <xsd:attribute name="rating" form="unqualified" type="xsd:integer"/>
                                  <xsd:attribute name="valu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anged" form="unqualified">
                          <xsd:complexType>
                            <xsd:sequence minOccurs="0">
                              <xsd:element minOccurs="0" nillable="true" name="weaponSkill" form="unqualified">
                                <xsd:complexType>
                                  <xsd:attribute name="rating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damage" form="unqualified">
                                <xsd:complexType>
                                  <xsd:attribute name="dps" form="unqualified" type="xsd:double"/>
                                  <xsd:attribute name="max" form="unqualified" type="xsd:integer"/>
                                  <xsd:attribute name="min" form="unqualified" type="xsd:integer"/>
                                  <xsd:attribute name="percent" form="unqualified" type="xsd:integer"/>
                                  <xsd:attribute name="speed" form="unqualified" type="xsd:double"/>
                                </xsd:complexType>
                              </xsd:element>
                              <xsd:element minOccurs="0" nillable="true" name="speed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powe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increasedDps" form="unqualified" type="xsd:double"/>
                                  <xsd:attribute name="petAttack" form="unqualified" type="xsd:double"/>
                                  <xsd:attribute name="petSpell" form="unqualified" type="xsd:double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ArmorPercent" form="unqualified" type="xsd:double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attribute name="percent" form="unqualified" type="xsd:double"/>
                                  <xsd:attribute name="plusPercent" form="unqualified" type="xsd:double"/>
                                  <xsd:attribute name="rating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spell" form="unqualified">
                          <xsd:complexType>
                            <xsd:sequence minOccurs="0">
                              <xsd:element minOccurs="0" nillable="true" name="bonusDamage" form="unqualified">
                                <xsd:complexType>
                                  <xsd:sequence minOccurs="0">
                                    <xsd:element minOccurs="0" nillable="true" name="arcan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fir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frost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holy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nature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shadow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petBonus" form="unqualified">
                                      <xsd:complexType>
                                        <xsd:attribute name="attack" form="unqualified" type="xsd:integer"/>
                                        <xsd:attribute name="damage" form="unqualified" type="xsd:integer"/>
                                        <xsd:attribute name="fromType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bonusHealing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hitRating" form="unqualified">
                                <xsd:complexType>
                                  <xsd:attribute name="increasedHitPercent" form="unqualified" type="xsd:double"/>
                                  <xsd:attribute name="penetration" form="unqualified" type="xsd:integer"/>
                                  <xsd:attribute name="reducedResist" form="unqualified" type="xsd:integer"/>
                                  <xsd:attribute name="value" form="unqualified" type="xsd:integer"/>
                                </xsd:complexType>
                              </xsd:element>
                              <xsd:element minOccurs="0" nillable="true" name="critChance" form="unqualified">
                                <xsd:complexType>
                                  <xsd:sequence minOccurs="0">
                                    <xsd:element minOccurs="0" nillable="true" name="arcan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fir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frost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holy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nature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  <xsd:element minOccurs="0" nillable="true" name="shadow" form="unqualified">
                                      <xsd:complexType>
                                        <xsd:attribute name="percent" form="unqualified" type="xsd:double"/>
                                      </xsd:complexType>
                                    </xsd:element>
                                  </xsd:sequence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penetration" form="unqualified">
                                <xsd:complexType>
                                  <xsd:attribute name="value" form="unqualified" type="xsd:integer"/>
                                </xsd:complexType>
                              </xsd:element>
                              <xsd:element minOccurs="0" nillable="true" name="manaRegen" form="unqualified">
                                <xsd:complexType>
                                  <xsd:attribute name="casting" form="unqualified" type="xsd:double"/>
                                  <xsd:attribute name="notCasting" form="unqualified" type="xsd:double"/>
                                </xsd:complexType>
                              </xsd:element>
                              <xsd:element minOccurs="0" nillable="true" name="hasteRating" form="unqualified">
                                <xsd:complexType>
                                  <xsd:attribute name="hastePercent" form="unqualified" type="xsd:double"/>
                                  <xsd:attribute name="hasteRating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efenses" form="unqualified">
                          <xsd:complexType>
                            <xsd:sequence minOccurs="0">
                              <xsd:element minOccurs="0" nillable="true" name="armor" form="unqualified">
                                <xsd:complexType>
                                  <xsd:attribute name="base" form="unqualified" type="xsd:integer"/>
                                  <xsd:attribute name="effective" form="unqualified" type="xsd:integer"/>
                                  <xsd:attribute name="percent" form="unqualified" type="xsd:double"/>
                                  <xsd:attribute name="petBonus" form="unqualified" type="xsd:integer"/>
                                </xsd:complexType>
                              </xsd:element>
                              <xsd:element minOccurs="0" nillable="true" name="defense" form="unqualified">
                                <xsd:complexType>
                                  <xsd:attribute name="decreasePercent" form="unqualified" type="xsd:double"/>
                                  <xsd:attribute name="increasePercent" form="unqualified" type="xsd:double"/>
                                  <xsd:attribute name="plusDefense" form="unqualified" type="xsd:integer"/>
                                  <xsd:attribute name="rating" form="unqualified" type="xsd:integer"/>
                                  <xsd:attribute name="value" form="unqualified" type="xsd:double"/>
                                </xsd:complexType>
                              </xsd:element>
                              <xsd:element minOccurs="0" nillable="true" name="dodge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parry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block" form="unqualified">
                                <xsd:complexType>
                                  <xsd:attribute name="increasePercent" form="unqualified" type="xsd:double"/>
                                  <xsd:attribute name="percent" form="unqualified" type="xsd:double"/>
                                  <xsd:attribute name="rating" form="unqualified" type="xsd:integer"/>
                                </xsd:complexType>
                              </xsd:element>
                              <xsd:element minOccurs="0" nillable="true" name="resilience" form="unqualified">
                                <xsd:complexType>
                                  <xsd:attribute name="damagePercent" form="unqualified" type="xsd:double"/>
                                  <xsd:attribute name="hitPercent" form="unqualified" type="xsd:double"/>
                                  <xsd:attribute name="value" form="unqualified" type="xsd:double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items" form="unqualified">
                          <xsd:complexType>
                            <xsd:sequence minOccurs="0">
                              <xsd:element minOccurs="0" maxOccurs="unbounded" nillable="true" name="item" form="unqualified">
                                <xsd:complexType>
                                  <xsd:attribute name="durability" form="unqualified" type="xsd:integer"/>
                                  <xsd:attribute name="gem0Id" form="unqualified" type="xsd:integer"/>
                                  <xsd:attribute name="gem1Id" form="unqualified" type="xsd:integer"/>
                                  <xsd:attribute name="gem2Id" form="unqualified" type="xsd:integer"/>
                                  <xsd:attribute name="icon" form="unqualified" type="xsd:string"/>
                                  <xsd:attribute name="id" form="unqualified" type="xsd:integer"/>
                                  <xsd:attribute name="maxDurability" form="unqualified" type="xsd:integer"/>
                                  <xsd:attribute name="permanentenchant" form="unqualified" type="xsd:integer"/>
                                  <xsd:attribute name="pickUp" form="unqualified" type="xsd:string"/>
                                  <xsd:attribute name="putDown" form="unqualified" type="xsd:string"/>
                                  <xsd:attribute name="randomPropertiesId" form="unqualified" type="xsd:integer"/>
                                  <xsd:attribute name="seed" form="unqualified" type="xsd:integer"/>
                                  <xsd:attribute name="slot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glyphs" form="unqualified"/>
                      </xsd:sequence>
                    </xsd:complexType>
                  </xsd:element>
                  <xsd:element minOccurs="0" nillable="true" name="summary" form="unqualified">
                    <xsd:complexType>
                      <xsd:sequence minOccurs="0">
                        <xsd:element minOccurs="0" nillable="true" name="c" form="unqualified">
                          <xsd:complexType>
                            <xsd:attribute name="earned" form="unqualified" type="xsd:integer"/>
                            <xsd:attribute name="points" form="unqualified" type="xsd:integer"/>
                            <xsd:attribute name="total" form="unqualified" type="xsd:integer"/>
                            <xsd:attribute name="totalPoints" form="unqualified" type="xsd:integer"/>
                          </xsd:complexType>
                        </xsd:element>
                        <xsd:element minOccurs="0" maxOccurs="unbounded" nillable="true" name="category" form="unqualified">
                          <xsd:complexType>
                            <xsd:sequence minOccurs="0">
                              <xsd:element minOccurs="0" nillable="true" name="c" form="unqualified">
                                <xsd:complexType>
                                  <xsd:attribute name="earned" form="unqualified" type="xsd:integer"/>
                                  <xsd:attribute name="earnedPoints" form="unqualified" type="xsd:integer"/>
                                  <xsd:attribute name="total" form="unqualified" type="xsd:integer"/>
                                  <xsd:attribute name="totalPoints" form="unqualified" type="xsd:integer"/>
                                </xsd:complexType>
                              </xsd:element>
                            </xsd:sequence>
                            <xsd:attribute name="id" form="unqualified" type="xsd:integer"/>
                            <xsd:attribute name="name" form="unqualified" type="xsd:string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name="globalSearch" form="unqualified" type="xsd:integer"/>
          <xsd:attribute name="lang" form="unqualified" type="xsd:string"/>
          <xsd:attribute name="requestUrl" form="unqualified" type="xsd:string"/>
        </xsd:complexType>
      </xsd:element>
    </xsd:schema>
  </Schema>
  <Schema ID="Schema8">
    <xsd:schema xmlns:xsd="http://www.w3.org/2001/XMLSchema">
      <xsd:element nillable="true" name="page">
        <xsd:complexType>
          <xsd:sequence minOccurs="0">
            <xsd:element minOccurs="0" nillable="true" name="tabInfo" form="unqualified">
              <xsd:complexType>
                <xsd:attribute name="subTab" form="unqualified" type="xsd:string"/>
                <xsd:attribute name="tab" form="unqualified" type="xsd:string"/>
                <xsd:attribute name="tabGroup" form="unqualified" type="xsd:string"/>
                <xsd:attribute name="tabUrl" form="unqualified" type="xsd:string"/>
              </xsd:complexType>
            </xsd:element>
            <xsd:element minOccurs="0" nillable="true" name="characterInfo" form="unqualified">
              <xsd:complexType>
                <xsd:sequence minOccurs="0">
                  <xsd:element minOccurs="0" nillable="true" name="character" form="unqualified">
                    <xsd:complexType>
                      <xsd:attribute name="battleGroup" form="unqualified" type="xsd:string"/>
                      <xsd:attribute name="charUrl" form="unqualified" type="xsd:string"/>
                      <xsd:attribute name="class" form="unqualified" type="xsd:string"/>
                      <xsd:attribute name="classId" form="unqualified" type="xsd:integer"/>
                      <xsd:attribute name="classUrl" form="unqualified" type="xsd:string"/>
                      <xsd:attribute name="faction" form="unqualified" type="xsd:string"/>
                      <xsd:attribute name="factionId" form="unqualified" type="xsd:integer"/>
                      <xsd:attribute name="gender" form="unqualified" type="xsd:string"/>
                      <xsd:attribute name="genderId" form="unqualified" type="xsd:integer"/>
                      <xsd:attribute name="guildName" form="unqualified" type="xsd:string"/>
                      <xsd:attribute name="level" form="unqualified" type="xsd:integer"/>
                      <xsd:attribute name="name" form="unqualified" type="xsd:string"/>
                      <xsd:attribute name="points" form="unqualified" type="xsd:integer"/>
                      <xsd:attribute name="prefix" form="unqualified" type="xsd:string"/>
                      <xsd:attribute name="race" form="unqualified" type="xsd:string"/>
                      <xsd:attribute name="raceId" form="unqualified" type="xsd:integer"/>
                      <xsd:attribute name="realm" form="unqualified" type="xsd:string"/>
                      <xsd:attribute name="suffix" form="unqualified" type="xsd:string"/>
                      <xsd:attribute name="titleId" form="unqualified" type="xsd:integer"/>
                    </xsd:complexType>
                  </xsd:element>
                  <xsd:element minOccurs="0" nillable="true" name="reputationTab" form="unqualified">
                    <xsd:complexType>
                      <xsd:sequence minOccurs="0">
                        <xsd:element minOccurs="0" maxOccurs="unbounded" nillable="true" name="faction" form="unqualified">
                          <xsd:complexType>
                            <xsd:sequence minOccurs="0">
                              <xsd:element minOccurs="0" maxOccurs="unbounded" nillable="true" name="faction" form="unqualified">
                                <xsd:complexType>
                                  <xsd:sequence minOccurs="0">
                                    <xsd:element minOccurs="0" maxOccurs="unbounded" nillable="true" name="faction" form="unqualified">
                                      <xsd:complexType>
                                        <xsd:attribute name="id" form="unqualified" type="xsd:integer"/>
                                        <xsd:attribute name="key" form="unqualified" type="xsd:string"/>
                                        <xsd:attribute name="name" form="unqualified" type="xsd:string"/>
                                        <xsd:attribute name="reputation" form="unqualified" type="xsd:integer"/>
                                      </xsd:complexType>
                                    </xsd:element>
                                  </xsd:sequence>
                                  <xsd:attribute name="id" form="unqualified" type="xsd:integer"/>
                                  <xsd:attribute name="key" form="unqualified" type="xsd:string"/>
                                  <xsd:attribute name="name" form="unqualified" type="xsd:string"/>
                                  <xsd:attribute name="reputation" form="unqualified" type="xsd:integer"/>
                                  <xsd:attribute name="header" form="unqualified" type="xsd:integer"/>
                                </xsd:complexType>
                              </xsd:element>
                            </xsd:sequence>
                            <xsd:attribute name="header" form="unqualified" type="xsd:integer"/>
                            <xsd:attribute name="id" form="unqualified" type="xsd:integer"/>
                            <xsd:attribute name="key" form="unqualified" type="xsd:string"/>
                            <xsd:attribute name="name" form="unqualified" type="xsd:string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name="globalSearch" form="unqualified" type="xsd:integer"/>
          <xsd:attribute name="lang" form="unqualified" type="xsd:string"/>
          <xsd:attribute name="requestUrl" form="unqualified" type="xsd:string"/>
        </xsd:complexType>
      </xsd:element>
    </xsd:schema>
  </Schema>
  <Schema ID="Schema9">
    <xsd:schema xmlns:xsd="http://www.w3.org/2001/XMLSchema">
      <xsd:element nillable="true" name="page">
        <xsd:complexType>
          <xsd:sequence minOccurs="0">
            <xsd:element minOccurs="0" nillable="true" name="tabInfo" form="unqualified">
              <xsd:complexType>
                <xsd:attribute name="subTab" form="unqualified" type="xsd:string"/>
                <xsd:attribute name="tab" form="unqualified" type="xsd:string"/>
                <xsd:attribute name="tabGroup" form="unqualified" type="xsd:string"/>
                <xsd:attribute name="tabUrl" form="unqualified" type="xsd:string"/>
              </xsd:complexType>
            </xsd:element>
            <xsd:element minOccurs="0" nillable="true" name="characterInfo" form="unqualified">
              <xsd:complexType>
                <xsd:sequence minOccurs="0">
                  <xsd:element minOccurs="0" nillable="true" name="character" form="unqualified">
                    <xsd:complexType>
                      <xsd:sequence minOccurs="0">
                        <xsd:element minOccurs="0" nillable="true" name="arenaTeams" form="unqualified">
                          <xsd:complexType>
                            <xsd:sequence minOccurs="0">
                              <xsd:element minOccurs="0" nillable="true" name="arenaTeam" form="unqualified">
                                <xsd:complexType>
                                  <xsd:sequence minOccurs="0">
                                    <xsd:element minOccurs="0" nillable="true" name="emblem" form="unqualified">
                                      <xsd:complexType>
                                        <xsd:attribute name="background" form="unqualified" type="xsd:string"/>
                                        <xsd:attribute name="borderColor" form="unqualified" type="xsd:string"/>
                                        <xsd:attribute name="borderStyle" form="unqualified" type="xsd:integer"/>
                                        <xsd:attribute name="iconColor" form="unqualified" type="xsd:string"/>
                                        <xsd:attribute name="iconStyle" form="unqualified" type="xsd:integer"/>
                                      </xsd:complexType>
                                    </xsd:element>
                                    <xsd:element minOccurs="0" nillable="true" name="members" form="unqualified">
                                      <xsd:complexType>
                                        <xsd:sequence minOccurs="0">
                                          <xsd:element minOccurs="0" maxOccurs="unbounded" nillable="true" name="character" form="unqualified">
                                            <xsd:complexType>
                                              <xsd:attribute name="battleGroup" form="unqualified" type="xsd:string"/>
                                              <xsd:attribute name="charUrl" form="unqualified" type="xsd:string"/>
                                              <xsd:attribute name="class" form="unqualified" type="xsd:string"/>
                                              <xsd:attribute name="classId" form="unqualified" type="xsd:integer"/>
                                              <xsd:attribute name="contribution" form="unqualified" type="xsd:integer"/>
                                              <xsd:attribute name="gamesPlayed" form="unqualified" type="xsd:integer"/>
                                              <xsd:attribute name="gamesWon" form="unqualified" type="xsd:integer"/>
                                              <xsd:attribute name="gender" form="unqualified" type="xsd:string"/>
                                              <xsd:attribute name="genderId" form="unqualified" type="xsd:integer"/>
                                              <xsd:attribute name="guild" form="unqualified" type="xsd:string"/>
                                              <xsd:attribute name="guildId" form="unqualified" type="xsd:integer"/>
                                              <xsd:attribute name="guildUrl" form="unqualified" type="xsd:string"/>
                                              <xsd:attribute name="name" form="unqualified" type="xsd:string"/>
                                              <xsd:attribute name="race" form="unqualified" type="xsd:string"/>
                                              <xsd:attribute name="raceId" form="unqualified" type="xsd:integer"/>
                                              <xsd:attribute name="seasonGamesPlayed" form="unqualified" type="xsd:integer"/>
                                              <xsd:attribute name="seasonGamesWon" form="unqualified" type="xsd:integer"/>
                                              <xsd:attribute name="teamRank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battleGroup" form="unqualified" type="xsd:string"/>
                                  <xsd:attribute name="created" form="unqualified" type="xsd:integer"/>
                                  <xsd:attribute name="faction" form="unqualified" type="xsd:string"/>
                                  <xsd:attribute name="factionId" form="unqualified" type="xsd:integer"/>
                                  <xsd:attribute name="gamesPlayed" form="unqualified" type="xsd:integer"/>
                                  <xsd:attribute name="gamesWon" form="unqualified" type="xsd:integer"/>
                                  <xsd:attribute name="lastSeasonRanking" form="unqualified" type="xsd:integer"/>
                                  <xsd:attribute name="name" form="unqualified" type="xsd:string"/>
                                  <xsd:attribute name="ranking" form="unqualified" type="xsd:integer"/>
                                  <xsd:attribute name="rating" form="unqualified" type="xsd:integer"/>
                                  <xsd:attribute name="realm" form="unqualified" type="xsd:string"/>
                                  <xsd:attribute name="realmUrl" form="unqualified" type="xsd:string"/>
                                  <xsd:attribute name="season" form="unqualified" type="xsd:integer"/>
                                  <xsd:attribute name="seasonGamesPlayed" form="unqualified" type="xsd:integer"/>
                                  <xsd:attribute name="seasonGamesWon" form="unqualified" type="xsd:integer"/>
                                  <xsd:attribute name="size" form="unqualified" type="xsd:integer"/>
                                  <xsd:attribute name="teamSize" form="unqualified" type="xsd:integer"/>
                                  <xsd:attribute name="teamUrl" form="unqualified" type="xsd:string"/>
                                  <xsd:attribute name="ur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battleGroup" form="unqualified" type="xsd:string"/>
                      <xsd:attribute name="charUrl" form="unqualified" type="xsd:string"/>
                      <xsd:attribute name="class" form="unqualified" type="xsd:string"/>
                      <xsd:attribute name="classId" form="unqualified" type="xsd:integer"/>
                      <xsd:attribute name="classUrl" form="unqualified" type="xsd:string"/>
                      <xsd:attribute name="faction" form="unqualified" type="xsd:string"/>
                      <xsd:attribute name="factionId" form="unqualified" type="xsd:integer"/>
                      <xsd:attribute name="gender" form="unqualified" type="xsd:string"/>
                      <xsd:attribute name="genderId" form="unqualified" type="xsd:integer"/>
                      <xsd:attribute name="guildName" form="unqualified" type="xsd:string"/>
                      <xsd:attribute name="guildUrl" form="unqualified" type="xsd:string"/>
                      <xsd:attribute name="lastModified" form="unqualified" type="xsd:string"/>
                      <xsd:attribute name="level" form="unqualified" type="xsd:integer"/>
                      <xsd:attribute name="name" form="unqualified" type="xsd:string"/>
                      <xsd:attribute name="points" form="unqualified" type="xsd:integer"/>
                      <xsd:attribute name="prefix" form="unqualified" type="xsd:string"/>
                      <xsd:attribute name="race" form="unqualified" type="xsd:string"/>
                      <xsd:attribute name="raceId" form="unqualified" type="xsd:integer"/>
                      <xsd:attribute name="realm" form="unqualified" type="xsd:string"/>
                      <xsd:attribute name="suffix" form="unqualified" type="xsd:string"/>
                      <xsd:attribute name="titleId" form="unqualified" type="xsd:integer"/>
                    </xsd:complexType>
                  </xsd:element>
                </xsd:sequence>
              </xsd:complexType>
            </xsd:element>
          </xsd:sequence>
          <xsd:attribute name="globalSearch" form="unqualified" type="xsd:integer"/>
          <xsd:attribute name="lang" form="unqualified" type="xsd:string"/>
          <xsd:attribute name="requestQuery" form="unqualified" type="xsd:string"/>
          <xsd:attribute name="requestUrl" form="unqualified" type="xsd:string"/>
        </xsd:complexType>
      </xsd:element>
    </xsd:schema>
  </Schema>
  <Schema ID="Schema10">
    <xsd:schema xmlns:xsd="http://www.w3.org/2001/XMLSchema">
      <xsd:element nillable="true" name="page">
        <xsd:complexType>
          <xsd:sequence minOccurs="0">
            <xsd:element minOccurs="0" nillable="true" name="tabInfo" form="unqualified">
              <xsd:complexType>
                <xsd:attribute name="subTab" form="unqualified" type="xsd:string"/>
                <xsd:attribute name="tab" form="unqualified" type="xsd:string"/>
                <xsd:attribute name="tabGroup" form="unqualified" type="xsd:string"/>
                <xsd:attribute name="tabUrl" form="unqualified" type="xsd:string"/>
              </xsd:complexType>
            </xsd:element>
            <xsd:element minOccurs="0" nillable="true" name="characterInfo" form="unqualified">
              <xsd:complexType>
                <xsd:sequence minOccurs="0">
                  <xsd:element minOccurs="0" nillable="true" name="character" form="unqualified">
                    <xsd:complexType>
                      <xsd:sequence minOccurs="0">
                        <xsd:element minOccurs="0" nillable="true" name="arenaTeams" form="unqualified">
                          <xsd:complexType>
                            <xsd:sequence minOccurs="0">
                              <xsd:element minOccurs="0" nillable="true" name="arenaTeam" form="unqualified">
                                <xsd:complexType>
                                  <xsd:sequence minOccurs="0">
                                    <xsd:element minOccurs="0" nillable="true" name="emblem" form="unqualified">
                                      <xsd:complexType>
                                        <xsd:attribute name="background" form="unqualified" type="xsd:string"/>
                                        <xsd:attribute name="borderColor" form="unqualified" type="xsd:string"/>
                                        <xsd:attribute name="borderStyle" form="unqualified" type="xsd:integer"/>
                                        <xsd:attribute name="iconColor" form="unqualified" type="xsd:string"/>
                                        <xsd:attribute name="iconStyle" form="unqualified" type="xsd:integer"/>
                                      </xsd:complexType>
                                    </xsd:element>
                                    <xsd:element minOccurs="0" nillable="true" name="members" form="unqualified">
                                      <xsd:complexType>
                                        <xsd:sequence minOccurs="0">
                                          <xsd:element minOccurs="0" maxOccurs="unbounded" nillable="true" name="character" form="unqualified">
                                            <xsd:complexType>
                                              <xsd:attribute name="battleGroup" form="unqualified" type="xsd:string"/>
                                              <xsd:attribute name="charUrl" form="unqualified" type="xsd:string"/>
                                              <xsd:attribute name="class" form="unqualified" type="xsd:string"/>
                                              <xsd:attribute name="classId" form="unqualified" type="xsd:integer"/>
                                              <xsd:attribute name="contribution" form="unqualified" type="xsd:integer"/>
                                              <xsd:attribute name="gamesPlayed" form="unqualified" type="xsd:integer"/>
                                              <xsd:attribute name="gamesWon" form="unqualified" type="xsd:integer"/>
                                              <xsd:attribute name="gender" form="unqualified" type="xsd:string"/>
                                              <xsd:attribute name="genderId" form="unqualified" type="xsd:integer"/>
                                              <xsd:attribute name="guild" form="unqualified" type="xsd:string"/>
                                              <xsd:attribute name="guildId" form="unqualified" type="xsd:integer"/>
                                              <xsd:attribute name="guildUrl" form="unqualified" type="xsd:string"/>
                                              <xsd:attribute name="name" form="unqualified" type="xsd:string"/>
                                              <xsd:attribute name="race" form="unqualified" type="xsd:string"/>
                                              <xsd:attribute name="raceId" form="unqualified" type="xsd:integer"/>
                                              <xsd:attribute name="seasonGamesPlayed" form="unqualified" type="xsd:integer"/>
                                              <xsd:attribute name="seasonGamesWon" form="unqualified" type="xsd:integer"/>
                                              <xsd:attribute name="teamRank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battleGroup" form="unqualified" type="xsd:string"/>
                                  <xsd:attribute name="created" form="unqualified" type="xsd:integer"/>
                                  <xsd:attribute name="faction" form="unqualified" type="xsd:string"/>
                                  <xsd:attribute name="factionId" form="unqualified" type="xsd:integer"/>
                                  <xsd:attribute name="gamesPlayed" form="unqualified" type="xsd:integer"/>
                                  <xsd:attribute name="gamesWon" form="unqualified" type="xsd:integer"/>
                                  <xsd:attribute name="lastSeasonRanking" form="unqualified" type="xsd:integer"/>
                                  <xsd:attribute name="name" form="unqualified" type="xsd:string"/>
                                  <xsd:attribute name="ranking" form="unqualified" type="xsd:integer"/>
                                  <xsd:attribute name="rating" form="unqualified" type="xsd:integer"/>
                                  <xsd:attribute name="realm" form="unqualified" type="xsd:string"/>
                                  <xsd:attribute name="realmUrl" form="unqualified" type="xsd:string"/>
                                  <xsd:attribute name="season" form="unqualified" type="xsd:integer"/>
                                  <xsd:attribute name="seasonGamesPlayed" form="unqualified" type="xsd:integer"/>
                                  <xsd:attribute name="seasonGamesWon" form="unqualified" type="xsd:integer"/>
                                  <xsd:attribute name="size" form="unqualified" type="xsd:integer"/>
                                  <xsd:attribute name="teamSize" form="unqualified" type="xsd:integer"/>
                                  <xsd:attribute name="teamUrl" form="unqualified" type="xsd:string"/>
                                  <xsd:attribute name="ur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battleGroup" form="unqualified" type="xsd:string"/>
                      <xsd:attribute name="charUrl" form="unqualified" type="xsd:string"/>
                      <xsd:attribute name="class" form="unqualified" type="xsd:string"/>
                      <xsd:attribute name="classId" form="unqualified" type="xsd:integer"/>
                      <xsd:attribute name="classUrl" form="unqualified" type="xsd:string"/>
                      <xsd:attribute name="faction" form="unqualified" type="xsd:string"/>
                      <xsd:attribute name="factionId" form="unqualified" type="xsd:integer"/>
                      <xsd:attribute name="gender" form="unqualified" type="xsd:string"/>
                      <xsd:attribute name="genderId" form="unqualified" type="xsd:integer"/>
                      <xsd:attribute name="guildName" form="unqualified" type="xsd:string"/>
                      <xsd:attribute name="guildUrl" form="unqualified" type="xsd:string"/>
                      <xsd:attribute name="lastModified" form="unqualified" type="xsd:string"/>
                      <xsd:attribute name="level" form="unqualified" type="xsd:integer"/>
                      <xsd:attribute name="name" form="unqualified" type="xsd:string"/>
                      <xsd:attribute name="points" form="unqualified" type="xsd:integer"/>
                      <xsd:attribute name="prefix" form="unqualified" type="xsd:string"/>
                      <xsd:attribute name="race" form="unqualified" type="xsd:string"/>
                      <xsd:attribute name="raceId" form="unqualified" type="xsd:integer"/>
                      <xsd:attribute name="realm" form="unqualified" type="xsd:string"/>
                      <xsd:attribute name="suffix" form="unqualified" type="xsd:string"/>
                      <xsd:attribute name="titleId" form="unqualified" type="xsd:integer"/>
                    </xsd:complexType>
                  </xsd:element>
                </xsd:sequence>
              </xsd:complexType>
            </xsd:element>
          </xsd:sequence>
          <xsd:attribute name="globalSearch" form="unqualified" type="xsd:integer"/>
          <xsd:attribute name="lang" form="unqualified" type="xsd:string"/>
          <xsd:attribute name="requestQuery" form="unqualified" type="xsd:string"/>
          <xsd:attribute name="requestUrl" form="unqualified" type="xsd:string"/>
        </xsd:complexType>
      </xsd:element>
    </xsd:schema>
  </Schema>
  <Map ID="1" Name="page_Mappage" RootElement="page" SchemaID="Schema1" ShowImportExportValidationErrors="false" AutoFit="true" Append="false" PreserveSortAFLayout="true" PreserveFormat="true">
    <DataBinding FileBinding="0" ConnectionID="1" DataBindingLoadMode="0"/>
  </Map>
  <Map ID="2" Name="page_Mappage1" RootElement="page" SchemaID="Schema2" ShowImportExportValidationErrors="false" AutoFit="true" Append="false" PreserveSortAFLayout="true" PreserveFormat="true">
    <DataBinding FileBinding="0" ConnectionID="1" DataBindingLoadMode="0"/>
  </Map>
  <Map ID="3" Name="page_Mappage2" RootElement="page" SchemaID="Schema3" ShowImportExportValidationErrors="false" AutoFit="true" Append="false" PreserveSortAFLayout="true" PreserveFormat="true">
    <DataBinding FileBinding="0" ConnectionID="1" DataBindingLoadMode="0"/>
  </Map>
  <Map ID="4" Name="page_Mappage3" RootElement="page" SchemaID="Schema4" ShowImportExportValidationErrors="false" AutoFit="true" Append="false" PreserveSortAFLayout="true" PreserveFormat="true">
    <DataBinding FileBinding="0" ConnectionID="1" DataBindingLoadMode="0"/>
  </Map>
  <Map ID="5" Name="page_Mappage4" RootElement="page" SchemaID="Schema5" ShowImportExportValidationErrors="false" AutoFit="true" Append="false" PreserveSortAFLayout="true" PreserveFormat="true">
    <DataBinding FileBinding="0" ConnectionID="1" DataBindingLoadMode="0"/>
  </Map>
  <Map ID="6" Name="page_Mappage5" RootElement="page" SchemaID="Schema6" ShowImportExportValidationErrors="false" AutoFit="true" Append="false" PreserveSortAFLayout="true" PreserveFormat="true">
    <DataBinding FileBinding="0" ConnectionID="1" DataBindingLoadMode="0"/>
  </Map>
  <Map ID="7" Name="page_Mappage6" RootElement="page" SchemaID="Schema7" ShowImportExportValidationErrors="false" AutoFit="true" Append="false" PreserveSortAFLayout="true" PreserveFormat="true">
    <DataBinding FileBinding="0" ConnectionID="1" DataBindingLoadMode="0"/>
  </Map>
  <Map ID="8" Name="page_Mappage7" RootElement="page" SchemaID="Schema8" ShowImportExportValidationErrors="false" AutoFit="true" Append="false" PreserveSortAFLayout="true" PreserveFormat="true">
    <DataBinding FileBinding="0" ConnectionID="1" DataBindingLoadMode="0"/>
  </Map>
  <Map ID="9" Name="page_Mappage8" RootElement="page" SchemaID="Schema9" ShowImportExportValidationErrors="false" AutoFit="true" Append="false" PreserveSortAFLayout="true" PreserveFormat="true">
    <DataBinding FileBinding="0" ConnectionID="1" DataBindingLoadMode="0"/>
  </Map>
  <Map ID="10" Name="page_Mappage9" RootElement="page" SchemaID="Schema10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Réputation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2385"/>
          <c:w val="0.9565"/>
          <c:h val="0.73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formulaire!$B$6</c:f>
              <c:strCache>
                <c:ptCount val="1"/>
                <c:pt idx="0">
                  <c:v>Sporeggar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formulaire!$B$12</c:f>
              <c:numCache/>
            </c:numRef>
          </c:cat>
          <c:val>
            <c:numRef>
              <c:f>formulaire!$L$14</c:f>
              <c:numCache/>
            </c:numRef>
          </c:val>
        </c:ser>
        <c:ser>
          <c:idx val="1"/>
          <c:order val="1"/>
          <c:tx>
            <c:v>Points manquants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tableaux!$K$12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95"/>
        <c:axId val="35708621"/>
        <c:axId val="52942134"/>
      </c:barChart>
      <c:catAx>
        <c:axId val="357086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</c:scaling>
        <c:axPos val="b"/>
        <c:delete val="1"/>
        <c:majorTickMark val="out"/>
        <c:minorTickMark val="none"/>
        <c:tickLblPos val="nextTo"/>
        <c:crossAx val="35708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1265"/>
          <c:w val="0.46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91</xdr:row>
      <xdr:rowOff>19050</xdr:rowOff>
    </xdr:from>
    <xdr:to>
      <xdr:col>0</xdr:col>
      <xdr:colOff>228600</xdr:colOff>
      <xdr:row>91</xdr:row>
      <xdr:rowOff>247650</xdr:rowOff>
    </xdr:to>
    <xdr:pic>
      <xdr:nvPicPr>
        <xdr:cNvPr id="1" name="Picture 9" descr="http://www.forgeonyxia.be/images/micons/skinnin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19050</xdr:rowOff>
    </xdr:from>
    <xdr:to>
      <xdr:col>0</xdr:col>
      <xdr:colOff>228600</xdr:colOff>
      <xdr:row>94</xdr:row>
      <xdr:rowOff>247650</xdr:rowOff>
    </xdr:to>
    <xdr:pic>
      <xdr:nvPicPr>
        <xdr:cNvPr id="2" name="Picture 10" descr="http://www.forgeonyxia.be/images/micons/herbalis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2024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19050</xdr:rowOff>
    </xdr:from>
    <xdr:to>
      <xdr:col>0</xdr:col>
      <xdr:colOff>228600</xdr:colOff>
      <xdr:row>98</xdr:row>
      <xdr:rowOff>247650</xdr:rowOff>
    </xdr:to>
    <xdr:pic>
      <xdr:nvPicPr>
        <xdr:cNvPr id="3" name="Picture 11" descr="http://www.forgeonyxia.be/images/micons/fishi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2692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19050</xdr:rowOff>
    </xdr:from>
    <xdr:to>
      <xdr:col>0</xdr:col>
      <xdr:colOff>228600</xdr:colOff>
      <xdr:row>97</xdr:row>
      <xdr:rowOff>247650</xdr:rowOff>
    </xdr:to>
    <xdr:pic>
      <xdr:nvPicPr>
        <xdr:cNvPr id="4" name="Picture 12" descr="http://www.forgeonyxia.be/images/micons/mining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002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19050</xdr:rowOff>
    </xdr:from>
    <xdr:to>
      <xdr:col>0</xdr:col>
      <xdr:colOff>228600</xdr:colOff>
      <xdr:row>86</xdr:row>
      <xdr:rowOff>247650</xdr:rowOff>
    </xdr:to>
    <xdr:pic>
      <xdr:nvPicPr>
        <xdr:cNvPr id="5" name="Picture 13" descr="http://www.forgeonyxia.be/images/micons/alchem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70688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19050</xdr:rowOff>
    </xdr:from>
    <xdr:to>
      <xdr:col>0</xdr:col>
      <xdr:colOff>228600</xdr:colOff>
      <xdr:row>87</xdr:row>
      <xdr:rowOff>247650</xdr:rowOff>
    </xdr:to>
    <xdr:pic>
      <xdr:nvPicPr>
        <xdr:cNvPr id="6" name="Picture 14" descr="http://www.forgeonyxia.be/images/micons/calligraphi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335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19050</xdr:rowOff>
    </xdr:from>
    <xdr:to>
      <xdr:col>0</xdr:col>
      <xdr:colOff>228600</xdr:colOff>
      <xdr:row>88</xdr:row>
      <xdr:rowOff>247650</xdr:rowOff>
    </xdr:to>
    <xdr:pic>
      <xdr:nvPicPr>
        <xdr:cNvPr id="7" name="Picture 15" descr="http://www.forgeonyxia.be/images/micons/tailoring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76022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19050</xdr:rowOff>
    </xdr:from>
    <xdr:to>
      <xdr:col>0</xdr:col>
      <xdr:colOff>228600</xdr:colOff>
      <xdr:row>90</xdr:row>
      <xdr:rowOff>247650</xdr:rowOff>
    </xdr:to>
    <xdr:pic>
      <xdr:nvPicPr>
        <xdr:cNvPr id="8" name="Picture 16" descr="http://www.forgeonyxia.be/images/micons/cooking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81356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19050</xdr:rowOff>
    </xdr:from>
    <xdr:to>
      <xdr:col>0</xdr:col>
      <xdr:colOff>228600</xdr:colOff>
      <xdr:row>93</xdr:row>
      <xdr:rowOff>247650</xdr:rowOff>
    </xdr:to>
    <xdr:pic>
      <xdr:nvPicPr>
        <xdr:cNvPr id="9" name="Picture 17" descr="http://www.forgeonyxia.be/images/micons/blacksmithing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89357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19050</xdr:rowOff>
    </xdr:from>
    <xdr:to>
      <xdr:col>0</xdr:col>
      <xdr:colOff>228600</xdr:colOff>
      <xdr:row>95</xdr:row>
      <xdr:rowOff>247650</xdr:rowOff>
    </xdr:to>
    <xdr:pic>
      <xdr:nvPicPr>
        <xdr:cNvPr id="10" name="Picture 18" descr="http://www.forgeonyxia.be/images/micons/engineering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94691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19050</xdr:rowOff>
    </xdr:from>
    <xdr:to>
      <xdr:col>0</xdr:col>
      <xdr:colOff>228600</xdr:colOff>
      <xdr:row>96</xdr:row>
      <xdr:rowOff>247650</xdr:rowOff>
    </xdr:to>
    <xdr:pic>
      <xdr:nvPicPr>
        <xdr:cNvPr id="11" name="Picture 19" descr="http://www.forgeonyxia.be/images/micons/jewelcrafting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7358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19050</xdr:rowOff>
    </xdr:from>
    <xdr:to>
      <xdr:col>0</xdr:col>
      <xdr:colOff>228600</xdr:colOff>
      <xdr:row>100</xdr:row>
      <xdr:rowOff>247650</xdr:rowOff>
    </xdr:to>
    <xdr:pic>
      <xdr:nvPicPr>
        <xdr:cNvPr id="12" name="Picture 20" descr="http://www.forgeonyxia.be/images/micons/leatherworking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08026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19050</xdr:rowOff>
    </xdr:from>
    <xdr:to>
      <xdr:col>0</xdr:col>
      <xdr:colOff>228600</xdr:colOff>
      <xdr:row>92</xdr:row>
      <xdr:rowOff>247650</xdr:rowOff>
    </xdr:to>
    <xdr:pic>
      <xdr:nvPicPr>
        <xdr:cNvPr id="13" name="Picture 21" descr="http://www.forgeonyxia.be/images/micons/enchanting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6690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19050</xdr:rowOff>
    </xdr:from>
    <xdr:to>
      <xdr:col>0</xdr:col>
      <xdr:colOff>228600</xdr:colOff>
      <xdr:row>99</xdr:row>
      <xdr:rowOff>247650</xdr:rowOff>
    </xdr:to>
    <xdr:pic>
      <xdr:nvPicPr>
        <xdr:cNvPr id="14" name="Picture 22" descr="http://www.forgeonyxia.be/images/micons/firstaid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05359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19050</xdr:rowOff>
    </xdr:from>
    <xdr:to>
      <xdr:col>0</xdr:col>
      <xdr:colOff>228600</xdr:colOff>
      <xdr:row>89</xdr:row>
      <xdr:rowOff>247650</xdr:rowOff>
    </xdr:to>
    <xdr:pic>
      <xdr:nvPicPr>
        <xdr:cNvPr id="15" name="Picture 23" descr="http://www.forgeonyxia.be/images/micons/crochetage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78689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19050</xdr:rowOff>
    </xdr:from>
    <xdr:to>
      <xdr:col>0</xdr:col>
      <xdr:colOff>228600</xdr:colOff>
      <xdr:row>91</xdr:row>
      <xdr:rowOff>247650</xdr:rowOff>
    </xdr:to>
    <xdr:pic>
      <xdr:nvPicPr>
        <xdr:cNvPr id="16" name="Picture 9" descr="http://www.forgeonyxia.be/images/micons/skinnin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19050</xdr:rowOff>
    </xdr:from>
    <xdr:to>
      <xdr:col>0</xdr:col>
      <xdr:colOff>228600</xdr:colOff>
      <xdr:row>94</xdr:row>
      <xdr:rowOff>247650</xdr:rowOff>
    </xdr:to>
    <xdr:pic>
      <xdr:nvPicPr>
        <xdr:cNvPr id="17" name="Picture 10" descr="http://www.forgeonyxia.be/images/micons/herbalis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2024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19050</xdr:rowOff>
    </xdr:from>
    <xdr:to>
      <xdr:col>0</xdr:col>
      <xdr:colOff>228600</xdr:colOff>
      <xdr:row>98</xdr:row>
      <xdr:rowOff>247650</xdr:rowOff>
    </xdr:to>
    <xdr:pic>
      <xdr:nvPicPr>
        <xdr:cNvPr id="18" name="Picture 11" descr="http://www.forgeonyxia.be/images/micons/fishi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2692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19050</xdr:rowOff>
    </xdr:from>
    <xdr:to>
      <xdr:col>0</xdr:col>
      <xdr:colOff>228600</xdr:colOff>
      <xdr:row>97</xdr:row>
      <xdr:rowOff>247650</xdr:rowOff>
    </xdr:to>
    <xdr:pic>
      <xdr:nvPicPr>
        <xdr:cNvPr id="19" name="Picture 12" descr="http://www.forgeonyxia.be/images/micons/mining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002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19050</xdr:rowOff>
    </xdr:from>
    <xdr:to>
      <xdr:col>0</xdr:col>
      <xdr:colOff>228600</xdr:colOff>
      <xdr:row>86</xdr:row>
      <xdr:rowOff>247650</xdr:rowOff>
    </xdr:to>
    <xdr:pic>
      <xdr:nvPicPr>
        <xdr:cNvPr id="20" name="Picture 13" descr="http://www.forgeonyxia.be/images/micons/alchem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70688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19050</xdr:rowOff>
    </xdr:from>
    <xdr:to>
      <xdr:col>0</xdr:col>
      <xdr:colOff>228600</xdr:colOff>
      <xdr:row>87</xdr:row>
      <xdr:rowOff>247650</xdr:rowOff>
    </xdr:to>
    <xdr:pic>
      <xdr:nvPicPr>
        <xdr:cNvPr id="21" name="Picture 14" descr="http://www.forgeonyxia.be/images/micons/calligraphi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335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19050</xdr:rowOff>
    </xdr:from>
    <xdr:to>
      <xdr:col>0</xdr:col>
      <xdr:colOff>228600</xdr:colOff>
      <xdr:row>88</xdr:row>
      <xdr:rowOff>247650</xdr:rowOff>
    </xdr:to>
    <xdr:pic>
      <xdr:nvPicPr>
        <xdr:cNvPr id="22" name="Picture 15" descr="http://www.forgeonyxia.be/images/micons/tailoring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76022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19050</xdr:rowOff>
    </xdr:from>
    <xdr:to>
      <xdr:col>0</xdr:col>
      <xdr:colOff>228600</xdr:colOff>
      <xdr:row>90</xdr:row>
      <xdr:rowOff>247650</xdr:rowOff>
    </xdr:to>
    <xdr:pic>
      <xdr:nvPicPr>
        <xdr:cNvPr id="23" name="Picture 16" descr="http://www.forgeonyxia.be/images/micons/cooking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81356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19050</xdr:rowOff>
    </xdr:from>
    <xdr:to>
      <xdr:col>0</xdr:col>
      <xdr:colOff>228600</xdr:colOff>
      <xdr:row>93</xdr:row>
      <xdr:rowOff>247650</xdr:rowOff>
    </xdr:to>
    <xdr:pic>
      <xdr:nvPicPr>
        <xdr:cNvPr id="24" name="Picture 17" descr="http://www.forgeonyxia.be/images/micons/blacksmithing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89357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19050</xdr:rowOff>
    </xdr:from>
    <xdr:to>
      <xdr:col>0</xdr:col>
      <xdr:colOff>228600</xdr:colOff>
      <xdr:row>95</xdr:row>
      <xdr:rowOff>247650</xdr:rowOff>
    </xdr:to>
    <xdr:pic>
      <xdr:nvPicPr>
        <xdr:cNvPr id="25" name="Picture 18" descr="http://www.forgeonyxia.be/images/micons/engineering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94691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19050</xdr:rowOff>
    </xdr:from>
    <xdr:to>
      <xdr:col>0</xdr:col>
      <xdr:colOff>228600</xdr:colOff>
      <xdr:row>96</xdr:row>
      <xdr:rowOff>247650</xdr:rowOff>
    </xdr:to>
    <xdr:pic>
      <xdr:nvPicPr>
        <xdr:cNvPr id="26" name="Picture 19" descr="http://www.forgeonyxia.be/images/micons/jewelcrafting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7358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19050</xdr:rowOff>
    </xdr:from>
    <xdr:to>
      <xdr:col>0</xdr:col>
      <xdr:colOff>228600</xdr:colOff>
      <xdr:row>100</xdr:row>
      <xdr:rowOff>247650</xdr:rowOff>
    </xdr:to>
    <xdr:pic>
      <xdr:nvPicPr>
        <xdr:cNvPr id="27" name="Picture 20" descr="http://www.forgeonyxia.be/images/micons/leatherworking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08026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19050</xdr:rowOff>
    </xdr:from>
    <xdr:to>
      <xdr:col>0</xdr:col>
      <xdr:colOff>228600</xdr:colOff>
      <xdr:row>92</xdr:row>
      <xdr:rowOff>247650</xdr:rowOff>
    </xdr:to>
    <xdr:pic>
      <xdr:nvPicPr>
        <xdr:cNvPr id="28" name="Picture 21" descr="http://www.forgeonyxia.be/images/micons/enchanting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6690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19050</xdr:rowOff>
    </xdr:from>
    <xdr:to>
      <xdr:col>0</xdr:col>
      <xdr:colOff>228600</xdr:colOff>
      <xdr:row>99</xdr:row>
      <xdr:rowOff>247650</xdr:rowOff>
    </xdr:to>
    <xdr:pic>
      <xdr:nvPicPr>
        <xdr:cNvPr id="29" name="Picture 22" descr="http://www.forgeonyxia.be/images/micons/firstaid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05359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19050</xdr:rowOff>
    </xdr:from>
    <xdr:to>
      <xdr:col>0</xdr:col>
      <xdr:colOff>238125</xdr:colOff>
      <xdr:row>89</xdr:row>
      <xdr:rowOff>247650</xdr:rowOff>
    </xdr:to>
    <xdr:pic>
      <xdr:nvPicPr>
        <xdr:cNvPr id="30" name="Picture 23" descr="http://www.forgeonyxia.be/images/micons/crochetage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178689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6</xdr:row>
      <xdr:rowOff>276225</xdr:rowOff>
    </xdr:from>
    <xdr:to>
      <xdr:col>13</xdr:col>
      <xdr:colOff>390525</xdr:colOff>
      <xdr:row>15</xdr:row>
      <xdr:rowOff>247650</xdr:rowOff>
    </xdr:to>
    <xdr:graphicFrame>
      <xdr:nvGraphicFramePr>
        <xdr:cNvPr id="1" name="Graphique 2"/>
        <xdr:cNvGraphicFramePr/>
      </xdr:nvGraphicFramePr>
      <xdr:xfrm>
        <a:off x="6010275" y="2609850"/>
        <a:ext cx="4572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76200</xdr:colOff>
      <xdr:row>0</xdr:row>
      <xdr:rowOff>238125</xdr:rowOff>
    </xdr:from>
    <xdr:ext cx="4400550" cy="1047750"/>
    <xdr:sp>
      <xdr:nvSpPr>
        <xdr:cNvPr id="2" name="Rectangle 2"/>
        <xdr:cNvSpPr>
          <a:spLocks/>
        </xdr:cNvSpPr>
      </xdr:nvSpPr>
      <xdr:spPr>
        <a:xfrm>
          <a:off x="6172200" y="238125"/>
          <a:ext cx="44005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3366"/>
              </a:solidFill>
            </a:rPr>
            <a:t>La Réputation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8" name="Tableau8" displayName="Tableau8" ref="G14:K23" totalsRowShown="0">
  <autoFilter ref="G14:K23"/>
  <tableColumns count="5">
    <tableColumn id="1" name="Niveau"/>
    <tableColumn id="3" name="Titre"/>
    <tableColumn id="4" name="Seuil"/>
    <tableColumn id="6" name="Complément"/>
    <tableColumn id="7" name="Niveau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http://eu.wowarmory.com/search.xml?fl%5bsource%5d=reputation&amp;fl%5bfaction%5d=1098&amp;searchType=items" TargetMode="External" /><Relationship Id="rId3" Type="http://schemas.openxmlformats.org/officeDocument/2006/relationships/hyperlink" Target="http://eu.wowarmory.com/search.xml?fl%5bsource%5d=reputation&amp;fl%5bfaction%5d=1073&amp;searchType=items" TargetMode="External" /><Relationship Id="rId4" Type="http://schemas.openxmlformats.org/officeDocument/2006/relationships/hyperlink" Target="http://eu.wowarmory.com/search.xml?fl%5bsource%5d=reputation&amp;fl%5bfaction%5d=1119&amp;searchType=items" TargetMode="External" /><Relationship Id="rId5" Type="http://schemas.openxmlformats.org/officeDocument/2006/relationships/hyperlink" Target="http://eu.wowarmory.com/search.xml?fl%5bsource%5d=reputation&amp;fl%5bfaction%5d=1090&amp;searchType=items" TargetMode="External" /><Relationship Id="rId6" Type="http://schemas.openxmlformats.org/officeDocument/2006/relationships/hyperlink" Target="http://eu.wowarmory.com/search.xml?fl%5bsource%5d=reputation&amp;fl%5bfaction%5d=1091&amp;searchType=items" TargetMode="External" /><Relationship Id="rId7" Type="http://schemas.openxmlformats.org/officeDocument/2006/relationships/hyperlink" Target="http://eu.wowarmory.com/search.xml?fl%5bsource%5d=reputation&amp;fl%5bfaction%5d=1106&amp;searchType=items" TargetMode="External" /><Relationship Id="rId8" Type="http://schemas.openxmlformats.org/officeDocument/2006/relationships/hyperlink" Target="javascript:void(0)" TargetMode="External" /><Relationship Id="rId9" Type="http://schemas.openxmlformats.org/officeDocument/2006/relationships/hyperlink" Target="http://eu.wowarmory.com/search.xml?fl%5bsource%5d=reputation&amp;fl%5bfaction%5d=1104&amp;searchType=items" TargetMode="External" /><Relationship Id="rId10" Type="http://schemas.openxmlformats.org/officeDocument/2006/relationships/hyperlink" Target="http://eu.wowarmory.com/search.xml?fl%5bsource%5d=reputation&amp;fl%5bfaction%5d=1105&amp;searchType=items" TargetMode="External" /><Relationship Id="rId11" Type="http://schemas.openxmlformats.org/officeDocument/2006/relationships/hyperlink" Target="javascript:void(0)" TargetMode="External" /><Relationship Id="rId12" Type="http://schemas.openxmlformats.org/officeDocument/2006/relationships/hyperlink" Target="javascript:void(0)" TargetMode="External" /><Relationship Id="rId13" Type="http://schemas.openxmlformats.org/officeDocument/2006/relationships/hyperlink" Target="http://www.wow-europe.com/fr/info/basics/factions/scaleofsands/index.html" TargetMode="External" /><Relationship Id="rId14" Type="http://schemas.openxmlformats.org/officeDocument/2006/relationships/hyperlink" Target="http://www.wow-europe.com/fr/info/basics/factions/violeteye/index.html" TargetMode="External" /><Relationship Id="rId15" Type="http://schemas.openxmlformats.org/officeDocument/2006/relationships/hyperlink" Target="http://www.wow-europe.com/fr/info/basics/mounts/netherwing-tips.html" TargetMode="External" /><Relationship Id="rId16" Type="http://schemas.openxmlformats.org/officeDocument/2006/relationships/hyperlink" Target="http://eu.wowarmory.com/search.xml?fl%5bsource%5d=reputation&amp;fl%5bfaction%5d=1012&amp;searchType=items" TargetMode="External" /><Relationship Id="rId17" Type="http://schemas.openxmlformats.org/officeDocument/2006/relationships/hyperlink" Target="http://www.wow-europe.com/fr/info/basics/factions/consortium/index.html" TargetMode="External" /><Relationship Id="rId18" Type="http://schemas.openxmlformats.org/officeDocument/2006/relationships/hyperlink" Target="http://www.wow-europe.com/fr/info/basics/factions/keepersoftime/index.html" TargetMode="External" /><Relationship Id="rId19" Type="http://schemas.openxmlformats.org/officeDocument/2006/relationships/hyperlink" Target="http://www.wow-europe.com/fr/info/basics/factions/nagrand/index.html" TargetMode="External" /><Relationship Id="rId20" Type="http://schemas.openxmlformats.org/officeDocument/2006/relationships/hyperlink" Target="http://www.wow-europe.com/fr/info/basics/factions/hellfire/index.html" TargetMode="External" /><Relationship Id="rId21" Type="http://schemas.openxmlformats.org/officeDocument/2006/relationships/hyperlink" Target="http://www.wow-europe.com/fr/info/basics/factions/cenarionexpedition/index.html" TargetMode="External" /><Relationship Id="rId22" Type="http://schemas.openxmlformats.org/officeDocument/2006/relationships/hyperlink" Target="http://www.wow-europe.com/fr/info/basics/factions/zangarmarsh/index.html" TargetMode="External" /><Relationship Id="rId23" Type="http://schemas.openxmlformats.org/officeDocument/2006/relationships/hyperlink" Target="http://eu.wowarmory.com/search.xml?fl%5bsource%5d=reputation&amp;fl%5bfaction%5d=1038&amp;searchType=items" TargetMode="External" /><Relationship Id="rId24" Type="http://schemas.openxmlformats.org/officeDocument/2006/relationships/hyperlink" Target="javascript:void(0)" TargetMode="External" /><Relationship Id="rId25" Type="http://schemas.openxmlformats.org/officeDocument/2006/relationships/hyperlink" Target="http://www.wow-europe.com/fr/info/basics/factions/shattrath/index.html" TargetMode="External" /><Relationship Id="rId26" Type="http://schemas.openxmlformats.org/officeDocument/2006/relationships/hyperlink" Target="http://www.wow-europe.com/fr/info/basics/factions/shattrath/index.html" TargetMode="External" /><Relationship Id="rId27" Type="http://schemas.openxmlformats.org/officeDocument/2006/relationships/hyperlink" Target="http://www.wow-europe.com/fr/info/basics/factions/shattrath/index.html" TargetMode="External" /><Relationship Id="rId28" Type="http://schemas.openxmlformats.org/officeDocument/2006/relationships/hyperlink" Target="http://www.wow-europe.com/fr/info/basics/factions/shattrath/index.html" TargetMode="External" /><Relationship Id="rId29" Type="http://schemas.openxmlformats.org/officeDocument/2006/relationships/hyperlink" Target="http://eu.wowarmory.com/search.xml?fl%5bsource%5d=reputation&amp;fl%5bfaction%5d=1031&amp;searchType=items" TargetMode="External" /><Relationship Id="rId30" Type="http://schemas.openxmlformats.org/officeDocument/2006/relationships/hyperlink" Target="http://eu.wowarmory.com/search.xml?fl%5bsource%5d=reputation&amp;fl%5bfaction%5d=1077&amp;searchType=items" TargetMode="External" /><Relationship Id="rId31" Type="http://schemas.openxmlformats.org/officeDocument/2006/relationships/hyperlink" Target="javascript:void(0)" TargetMode="External" /><Relationship Id="rId32" Type="http://schemas.openxmlformats.org/officeDocument/2006/relationships/hyperlink" Target="http://www.wow-europe.com/fr/info/basics/factions/cenarion/index.html" TargetMode="External" /><Relationship Id="rId33" Type="http://schemas.openxmlformats.org/officeDocument/2006/relationships/hyperlink" Target="http://www.wow-europe.com/fr/info/basics/factions/darkmoon/index.html" TargetMode="External" /><Relationship Id="rId34" Type="http://schemas.openxmlformats.org/officeDocument/2006/relationships/hyperlink" Target="http://www.wow-europe.com/fr/info/basics/factions/index.html#other" TargetMode="External" /><Relationship Id="rId35" Type="http://schemas.openxmlformats.org/officeDocument/2006/relationships/hyperlink" Target="http://www.wow-europe.com/fr/info/basics/factions/timbermaw/index.html" TargetMode="External" /><Relationship Id="rId36" Type="http://schemas.openxmlformats.org/officeDocument/2006/relationships/hyperlink" Target="http://www.wow-europe.com/fr/info/basics/factions/zandalar/index.html" TargetMode="External" /><Relationship Id="rId37" Type="http://schemas.openxmlformats.org/officeDocument/2006/relationships/hyperlink" Target="http://www.wow-europe.com/fr/info/basics/factions/thorium/index.html" TargetMode="External" /><Relationship Id="rId38" Type="http://schemas.openxmlformats.org/officeDocument/2006/relationships/hyperlink" Target="http://www.wow-europe.com/fr/info/basics/factions/index.html#other" TargetMode="External" /><Relationship Id="rId39" Type="http://schemas.openxmlformats.org/officeDocument/2006/relationships/hyperlink" Target="http://www.wow-europe.com/fr/info/basics/factions/nozdormu/index.html" TargetMode="External" /><Relationship Id="rId40" Type="http://schemas.openxmlformats.org/officeDocument/2006/relationships/hyperlink" Target="http://www.wow-europe.com/fr/info/basics/factions/argent/index.html" TargetMode="External" /><Relationship Id="rId41" Type="http://schemas.openxmlformats.org/officeDocument/2006/relationships/hyperlink" Target="javascript:void(0)" TargetMode="External" /><Relationship Id="rId42" Type="http://schemas.openxmlformats.org/officeDocument/2006/relationships/hyperlink" Target="http://www.wow-europe.com/fr/info/races/draenei.html" TargetMode="External" /><Relationship Id="rId43" Type="http://schemas.openxmlformats.org/officeDocument/2006/relationships/hyperlink" Target="http://www.wow-europe.com/fr/info/races/nightelves.html" TargetMode="External" /><Relationship Id="rId44" Type="http://schemas.openxmlformats.org/officeDocument/2006/relationships/hyperlink" Target="http://www.wow-europe.com/fr/info/races/humans.html" TargetMode="External" /><Relationship Id="rId45" Type="http://schemas.openxmlformats.org/officeDocument/2006/relationships/hyperlink" Target="http://www.wow-europe.com/fr/info/races/gnomes.html" TargetMode="External" /><Relationship Id="rId46" Type="http://schemas.openxmlformats.org/officeDocument/2006/relationships/hyperlink" Target="http://www.wow-europe.com/fr/info/races/dwarves.html" TargetMode="External" /><Relationship Id="rId47" Type="http://schemas.openxmlformats.org/officeDocument/2006/relationships/hyperlink" Target="javascript:void(0)" TargetMode="External" /><Relationship Id="rId48" Type="http://schemas.openxmlformats.org/officeDocument/2006/relationships/hyperlink" Target="http://www.wow-europe.com/fr/info/basics/battlegrounds/alterac/info.html" TargetMode="External" /><Relationship Id="rId49" Type="http://schemas.openxmlformats.org/officeDocument/2006/relationships/hyperlink" Target="http://www.wow-europe.com/fr/info/basics/battlegrounds/arathi/info.html" TargetMode="External" /><Relationship Id="rId50" Type="http://schemas.openxmlformats.org/officeDocument/2006/relationships/hyperlink" Target="http://www.wow-europe.com/fr/info/basics/battlegrounds/warsong/info.html" TargetMode="External" /><Relationship Id="rId51" Type="http://schemas.openxmlformats.org/officeDocument/2006/relationships/hyperlink" Target="javascript:void(0)" TargetMode="External" /><Relationship Id="rId52" Type="http://schemas.openxmlformats.org/officeDocument/2006/relationships/hyperlink" Target="http://www.wow-europe.com/fr/info/basics/factions/index.html#other" TargetMode="External" /><Relationship Id="rId53" Type="http://schemas.openxmlformats.org/officeDocument/2006/relationships/hyperlink" Target="http://www.wow-europe.com/fr/info/basics/factions/index.html#other" TargetMode="External" /><Relationship Id="rId54" Type="http://schemas.openxmlformats.org/officeDocument/2006/relationships/hyperlink" Target="http://www.wow-europe.com/fr/info/basics/factions/index.html#other" TargetMode="External" /><Relationship Id="rId55" Type="http://schemas.openxmlformats.org/officeDocument/2006/relationships/hyperlink" Target="http://www.wow-europe.com/fr/info/basics/factions/index.html#other" TargetMode="External" /><Relationship Id="rId56" Type="http://schemas.openxmlformats.org/officeDocument/2006/relationships/hyperlink" Target="javascript:void(0)" TargetMode="External" /><Relationship Id="rId57" Type="http://schemas.openxmlformats.org/officeDocument/2006/relationships/hyperlink" Target="http://www.wow-europe.com/fr/info/basics/factions/index.html#other" TargetMode="External" /><Relationship Id="rId58" Type="http://schemas.openxmlformats.org/officeDocument/2006/relationships/hyperlink" Target="http://www.forgeonyxia.be/index.php?page=depecage" TargetMode="External" /><Relationship Id="rId59" Type="http://schemas.openxmlformats.org/officeDocument/2006/relationships/hyperlink" Target="http://www.forgeonyxia.be/index.php?page=botanique" TargetMode="External" /><Relationship Id="rId60" Type="http://schemas.openxmlformats.org/officeDocument/2006/relationships/hyperlink" Target="http://www.forgeonyxia.be/index.php?page=peche" TargetMode="External" /><Relationship Id="rId61" Type="http://schemas.openxmlformats.org/officeDocument/2006/relationships/hyperlink" Target="http://www.forgeonyxia.be/index.php?page=minage" TargetMode="External" /><Relationship Id="rId62" Type="http://schemas.openxmlformats.org/officeDocument/2006/relationships/hyperlink" Target="http://www.forgeonyxia.be/index.php?page=alchimie" TargetMode="External" /><Relationship Id="rId63" Type="http://schemas.openxmlformats.org/officeDocument/2006/relationships/hyperlink" Target="http://www.forgeonyxia.be/index.php?page=inscription" TargetMode="External" /><Relationship Id="rId64" Type="http://schemas.openxmlformats.org/officeDocument/2006/relationships/hyperlink" Target="http://www.forgeonyxia.be/index.php?page=couture" TargetMode="External" /><Relationship Id="rId65" Type="http://schemas.openxmlformats.org/officeDocument/2006/relationships/hyperlink" Target="http://www.forgeonyxia.be/index.php?page=cuisine" TargetMode="External" /><Relationship Id="rId66" Type="http://schemas.openxmlformats.org/officeDocument/2006/relationships/hyperlink" Target="http://www.forgeonyxia.be/index.php?page=forge" TargetMode="External" /><Relationship Id="rId67" Type="http://schemas.openxmlformats.org/officeDocument/2006/relationships/hyperlink" Target="http://www.forgeonyxia.be/index.php?page=ingenierie" TargetMode="External" /><Relationship Id="rId68" Type="http://schemas.openxmlformats.org/officeDocument/2006/relationships/hyperlink" Target="http://www.forgeonyxia.be/index.php?page=joaillerie" TargetMode="External" /><Relationship Id="rId69" Type="http://schemas.openxmlformats.org/officeDocument/2006/relationships/hyperlink" Target="http://www.forgeonyxia.be/index.php?page=cuir" TargetMode="External" /><Relationship Id="rId70" Type="http://schemas.openxmlformats.org/officeDocument/2006/relationships/hyperlink" Target="http://www.forgeonyxia.be/index.php?page=enchantement" TargetMode="External" /><Relationship Id="rId71" Type="http://schemas.openxmlformats.org/officeDocument/2006/relationships/hyperlink" Target="http://www.forgeonyxia.be/index.php?page=secourisme" TargetMode="External" /><Relationship Id="rId72" Type="http://schemas.openxmlformats.org/officeDocument/2006/relationships/hyperlink" Target="http://www.forgeonyxia.be/index.php?page=lockpick" TargetMode="External" /><Relationship Id="rId73" Type="http://schemas.openxmlformats.org/officeDocument/2006/relationships/hyperlink" Target="http://eu.wowarmory.com/character-sheet.xml?r=La+Croisade+%C3%A9carlate&amp;n=M%C3%A6sa" TargetMode="External" /><Relationship Id="rId74" Type="http://schemas.openxmlformats.org/officeDocument/2006/relationships/drawing" Target="../drawings/drawing1.xm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u.wowarmory.com/search.xml?fl%5bsource%5d=reputation&amp;fl%5bfaction%5d=1098&amp;searchType=items" TargetMode="External" /><Relationship Id="rId2" Type="http://schemas.openxmlformats.org/officeDocument/2006/relationships/hyperlink" Target="http://eu.wowarmory.com/search.xml?fl%5bsource%5d=reputation&amp;fl%5bfaction%5d=1073&amp;searchType=items" TargetMode="External" /><Relationship Id="rId3" Type="http://schemas.openxmlformats.org/officeDocument/2006/relationships/hyperlink" Target="http://eu.wowarmory.com/search.xml?fl%5bsource%5d=reputation&amp;fl%5bfaction%5d=1119&amp;searchType=items" TargetMode="External" /><Relationship Id="rId4" Type="http://schemas.openxmlformats.org/officeDocument/2006/relationships/hyperlink" Target="http://eu.wowarmory.com/search.xml?fl%5bsource%5d=reputation&amp;fl%5bfaction%5d=1090&amp;searchType=items" TargetMode="External" /><Relationship Id="rId5" Type="http://schemas.openxmlformats.org/officeDocument/2006/relationships/hyperlink" Target="http://eu.wowarmory.com/search.xml?fl%5bsource%5d=reputation&amp;fl%5bfaction%5d=1091&amp;searchType=items" TargetMode="External" /><Relationship Id="rId6" Type="http://schemas.openxmlformats.org/officeDocument/2006/relationships/hyperlink" Target="http://eu.wowarmory.com/search.xml?fl%5bsource%5d=reputation&amp;fl%5bfaction%5d=1106&amp;searchType=items" TargetMode="External" /><Relationship Id="rId7" Type="http://schemas.openxmlformats.org/officeDocument/2006/relationships/hyperlink" Target="http://eu.wowarmory.com/search.xml?fl%5bsource%5d=reputation&amp;fl%5bfaction%5d=1104&amp;searchType=items" TargetMode="External" /><Relationship Id="rId8" Type="http://schemas.openxmlformats.org/officeDocument/2006/relationships/hyperlink" Target="http://eu.wowarmory.com/search.xml?fl%5bsource%5d=reputation&amp;fl%5bfaction%5d=1105&amp;searchType=items" TargetMode="External" /><Relationship Id="rId9" Type="http://schemas.openxmlformats.org/officeDocument/2006/relationships/hyperlink" Target="javascript:void(0)" TargetMode="External" /><Relationship Id="rId10" Type="http://schemas.openxmlformats.org/officeDocument/2006/relationships/hyperlink" Target="http://www.wow-europe.com/fr/info/basics/factions/scaleofsands/index.html" TargetMode="External" /><Relationship Id="rId11" Type="http://schemas.openxmlformats.org/officeDocument/2006/relationships/hyperlink" Target="http://www.wow-europe.com/fr/info/basics/factions/violeteye/index.html" TargetMode="External" /><Relationship Id="rId12" Type="http://schemas.openxmlformats.org/officeDocument/2006/relationships/hyperlink" Target="http://www.wow-europe.com/fr/info/basics/mounts/netherwing-tips.html" TargetMode="External" /><Relationship Id="rId13" Type="http://schemas.openxmlformats.org/officeDocument/2006/relationships/hyperlink" Target="http://eu.wowarmory.com/search.xml?fl%5bsource%5d=reputation&amp;fl%5bfaction%5d=1012&amp;searchType=items" TargetMode="External" /><Relationship Id="rId14" Type="http://schemas.openxmlformats.org/officeDocument/2006/relationships/hyperlink" Target="http://www.wow-europe.com/fr/info/basics/factions/consortium/index.html" TargetMode="External" /><Relationship Id="rId15" Type="http://schemas.openxmlformats.org/officeDocument/2006/relationships/hyperlink" Target="http://www.wow-europe.com/fr/info/basics/factions/keepersoftime/index.html" TargetMode="External" /><Relationship Id="rId16" Type="http://schemas.openxmlformats.org/officeDocument/2006/relationships/hyperlink" Target="http://www.wow-europe.com/fr/info/basics/factions/nagrand/index.html" TargetMode="External" /><Relationship Id="rId17" Type="http://schemas.openxmlformats.org/officeDocument/2006/relationships/hyperlink" Target="http://www.wow-europe.com/fr/info/basics/factions/hellfire/index.html" TargetMode="External" /><Relationship Id="rId18" Type="http://schemas.openxmlformats.org/officeDocument/2006/relationships/hyperlink" Target="http://www.wow-europe.com/fr/info/basics/factions/cenarionexpedition/index.html" TargetMode="External" /><Relationship Id="rId19" Type="http://schemas.openxmlformats.org/officeDocument/2006/relationships/hyperlink" Target="http://www.wow-europe.com/fr/info/basics/factions/zangarmarsh/index.html" TargetMode="External" /><Relationship Id="rId20" Type="http://schemas.openxmlformats.org/officeDocument/2006/relationships/hyperlink" Target="http://eu.wowarmory.com/search.xml?fl%5bsource%5d=reputation&amp;fl%5bfaction%5d=1038&amp;searchType=items" TargetMode="External" /><Relationship Id="rId21" Type="http://schemas.openxmlformats.org/officeDocument/2006/relationships/hyperlink" Target="http://www.wow-europe.com/fr/info/basics/factions/shattrath/index.html" TargetMode="External" /><Relationship Id="rId22" Type="http://schemas.openxmlformats.org/officeDocument/2006/relationships/hyperlink" Target="http://www.wow-europe.com/fr/info/basics/factions/shattrath/index.html" TargetMode="External" /><Relationship Id="rId23" Type="http://schemas.openxmlformats.org/officeDocument/2006/relationships/hyperlink" Target="http://www.wow-europe.com/fr/info/basics/factions/shattrath/index.html" TargetMode="External" /><Relationship Id="rId24" Type="http://schemas.openxmlformats.org/officeDocument/2006/relationships/hyperlink" Target="http://www.wow-europe.com/fr/info/basics/factions/shattrath/index.html" TargetMode="External" /><Relationship Id="rId25" Type="http://schemas.openxmlformats.org/officeDocument/2006/relationships/hyperlink" Target="http://eu.wowarmory.com/search.xml?fl%5bsource%5d=reputation&amp;fl%5bfaction%5d=1031&amp;searchType=items" TargetMode="External" /><Relationship Id="rId26" Type="http://schemas.openxmlformats.org/officeDocument/2006/relationships/hyperlink" Target="http://eu.wowarmory.com/search.xml?fl%5bsource%5d=reputation&amp;fl%5bfaction%5d=1077&amp;searchType=items" TargetMode="External" /><Relationship Id="rId27" Type="http://schemas.openxmlformats.org/officeDocument/2006/relationships/hyperlink" Target="http://www.wow-europe.com/fr/info/basics/factions/cenarion/index.html" TargetMode="External" /><Relationship Id="rId28" Type="http://schemas.openxmlformats.org/officeDocument/2006/relationships/hyperlink" Target="http://www.wow-europe.com/fr/info/basics/factions/darkmoon/index.html" TargetMode="External" /><Relationship Id="rId29" Type="http://schemas.openxmlformats.org/officeDocument/2006/relationships/hyperlink" Target="http://www.wow-europe.com/fr/info/basics/factions/index.html#other" TargetMode="External" /><Relationship Id="rId30" Type="http://schemas.openxmlformats.org/officeDocument/2006/relationships/hyperlink" Target="http://www.wow-europe.com/fr/info/basics/factions/timbermaw/index.html" TargetMode="External" /><Relationship Id="rId31" Type="http://schemas.openxmlformats.org/officeDocument/2006/relationships/hyperlink" Target="http://www.wow-europe.com/fr/info/basics/factions/zandalar/index.html" TargetMode="External" /><Relationship Id="rId32" Type="http://schemas.openxmlformats.org/officeDocument/2006/relationships/hyperlink" Target="http://www.wow-europe.com/fr/info/basics/factions/thorium/index.html" TargetMode="External" /><Relationship Id="rId33" Type="http://schemas.openxmlformats.org/officeDocument/2006/relationships/hyperlink" Target="http://www.wow-europe.com/fr/info/basics/factions/index.html#other" TargetMode="External" /><Relationship Id="rId34" Type="http://schemas.openxmlformats.org/officeDocument/2006/relationships/hyperlink" Target="http://www.wow-europe.com/fr/info/basics/factions/nozdormu/index.html" TargetMode="External" /><Relationship Id="rId35" Type="http://schemas.openxmlformats.org/officeDocument/2006/relationships/hyperlink" Target="http://www.wow-europe.com/fr/info/basics/factions/argent/index.html" TargetMode="External" /><Relationship Id="rId36" Type="http://schemas.openxmlformats.org/officeDocument/2006/relationships/hyperlink" Target="javascript:void(0)" TargetMode="External" /><Relationship Id="rId37" Type="http://schemas.openxmlformats.org/officeDocument/2006/relationships/hyperlink" Target="http://www.wow-europe.com/fr/info/races/draenei.html" TargetMode="External" /><Relationship Id="rId38" Type="http://schemas.openxmlformats.org/officeDocument/2006/relationships/hyperlink" Target="http://www.wow-europe.com/fr/info/races/nightelves.html" TargetMode="External" /><Relationship Id="rId39" Type="http://schemas.openxmlformats.org/officeDocument/2006/relationships/hyperlink" Target="http://www.wow-europe.com/fr/info/races/humans.html" TargetMode="External" /><Relationship Id="rId40" Type="http://schemas.openxmlformats.org/officeDocument/2006/relationships/hyperlink" Target="http://www.wow-europe.com/fr/info/races/gnomes.html" TargetMode="External" /><Relationship Id="rId41" Type="http://schemas.openxmlformats.org/officeDocument/2006/relationships/hyperlink" Target="http://www.wow-europe.com/fr/info/races/dwarves.html" TargetMode="External" /><Relationship Id="rId42" Type="http://schemas.openxmlformats.org/officeDocument/2006/relationships/hyperlink" Target="http://www.wow-europe.com/fr/info/basics/battlegrounds/alterac/info.html" TargetMode="External" /><Relationship Id="rId43" Type="http://schemas.openxmlformats.org/officeDocument/2006/relationships/hyperlink" Target="http://www.wow-europe.com/fr/info/basics/battlegrounds/arathi/info.html" TargetMode="External" /><Relationship Id="rId44" Type="http://schemas.openxmlformats.org/officeDocument/2006/relationships/hyperlink" Target="http://www.wow-europe.com/fr/info/basics/battlegrounds/warsong/info.html" TargetMode="External" /><Relationship Id="rId45" Type="http://schemas.openxmlformats.org/officeDocument/2006/relationships/hyperlink" Target="http://www.wow-europe.com/fr/info/basics/factions/index.html#other" TargetMode="External" /><Relationship Id="rId46" Type="http://schemas.openxmlformats.org/officeDocument/2006/relationships/hyperlink" Target="http://www.wow-europe.com/fr/info/basics/factions/index.html#other" TargetMode="External" /><Relationship Id="rId47" Type="http://schemas.openxmlformats.org/officeDocument/2006/relationships/hyperlink" Target="http://www.wow-europe.com/fr/info/basics/factions/index.html#other" TargetMode="External" /><Relationship Id="rId48" Type="http://schemas.openxmlformats.org/officeDocument/2006/relationships/hyperlink" Target="http://www.wow-europe.com/fr/info/basics/factions/index.html#other" TargetMode="External" /><Relationship Id="rId49" Type="http://schemas.openxmlformats.org/officeDocument/2006/relationships/hyperlink" Target="http://www.wow-europe.com/fr/info/basics/factions/index.html#other" TargetMode="External" /><Relationship Id="rId50" Type="http://schemas.openxmlformats.org/officeDocument/2006/relationships/hyperlink" Target="javascript:void(0)" TargetMode="External" /><Relationship Id="rId51" Type="http://schemas.openxmlformats.org/officeDocument/2006/relationships/comments" Target="../comments3.xml" /><Relationship Id="rId52" Type="http://schemas.openxmlformats.org/officeDocument/2006/relationships/vmlDrawing" Target="../drawings/vmlDrawing1.vml" /><Relationship Id="rId53" Type="http://schemas.openxmlformats.org/officeDocument/2006/relationships/table" Target="../tables/table1.xml" /><Relationship Id="rId5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20"/>
  <sheetViews>
    <sheetView tabSelected="1" zoomScalePageLayoutView="0" workbookViewId="0" topLeftCell="A1">
      <pane xSplit="1" ySplit="1" topLeftCell="B2" activePane="bottomRight" state="frozen"/>
      <selection pane="topLeft" activeCell="V4" sqref="V4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3.5" customHeight="1"/>
  <cols>
    <col min="1" max="1" width="27.7109375" style="0" customWidth="1"/>
    <col min="2" max="12" width="19.57421875" style="2" customWidth="1"/>
  </cols>
  <sheetData>
    <row r="1" spans="1:12" s="9" customFormat="1" ht="23.25" customHeight="1">
      <c r="A1" s="14" t="s">
        <v>133</v>
      </c>
      <c r="B1" s="9" t="str">
        <f>HLOOKUP("name",import!$2:$41,2,FALSE)</f>
        <v>Mæsa</v>
      </c>
      <c r="C1" s="9" t="s">
        <v>77</v>
      </c>
      <c r="D1" s="9" t="str">
        <f>HLOOKUP("name",import!$A$116:$HA$147,2,FALSE)</f>
        <v>Enethyl</v>
      </c>
      <c r="E1" s="9" t="s">
        <v>124</v>
      </c>
      <c r="F1" s="9" t="s">
        <v>264</v>
      </c>
      <c r="G1" s="9" t="s">
        <v>135</v>
      </c>
      <c r="H1" s="9" t="s">
        <v>223</v>
      </c>
      <c r="I1" s="9" t="s">
        <v>132</v>
      </c>
      <c r="J1" s="9" t="s">
        <v>306</v>
      </c>
      <c r="K1" s="9" t="str">
        <f>HLOOKUP("name",import!$A$83:$HF$114,2,FALSE)</f>
        <v>Griffeur</v>
      </c>
      <c r="L1" s="9" t="s">
        <v>202</v>
      </c>
    </row>
    <row r="2" spans="1:11" s="46" customFormat="1" ht="13.5" customHeight="1" thickBot="1">
      <c r="A2" s="45" t="s">
        <v>224</v>
      </c>
      <c r="B2" s="46" t="s">
        <v>225</v>
      </c>
      <c r="C2" s="46" t="s">
        <v>226</v>
      </c>
      <c r="D2" s="46" t="s">
        <v>227</v>
      </c>
      <c r="E2" s="46" t="s">
        <v>227</v>
      </c>
      <c r="F2" s="46" t="s">
        <v>226</v>
      </c>
      <c r="G2" s="46" t="s">
        <v>225</v>
      </c>
      <c r="H2" s="46" t="s">
        <v>227</v>
      </c>
      <c r="I2" s="46" t="s">
        <v>225</v>
      </c>
      <c r="J2" s="46" t="s">
        <v>225</v>
      </c>
      <c r="K2" s="46" t="s">
        <v>225</v>
      </c>
    </row>
    <row r="3" spans="1:12" ht="13.5" customHeight="1">
      <c r="A3" s="11" t="s">
        <v>88</v>
      </c>
      <c r="B3" s="13" t="str">
        <f>IF(import!O3="(M)","Masculin","Féminin")</f>
        <v>Féminin</v>
      </c>
      <c r="C3" s="13" t="s">
        <v>89</v>
      </c>
      <c r="D3" s="13" t="str">
        <f>IF(import!M84="(M)","Masculin","Féminin")</f>
        <v>Féminin</v>
      </c>
      <c r="E3" s="13" t="s">
        <v>101</v>
      </c>
      <c r="F3" s="13" t="s">
        <v>101</v>
      </c>
      <c r="G3" s="13" t="s">
        <v>101</v>
      </c>
      <c r="H3" s="13" t="s">
        <v>101</v>
      </c>
      <c r="I3" s="13" t="s">
        <v>101</v>
      </c>
      <c r="J3" s="13" t="s">
        <v>89</v>
      </c>
      <c r="K3" s="13" t="str">
        <f>IF(import!O84="(M)","Masculin","Féminin")</f>
        <v>Masculin</v>
      </c>
      <c r="L3" s="13"/>
    </row>
    <row r="4" spans="1:237" ht="13.5" customHeight="1">
      <c r="A4" s="11" t="s">
        <v>222</v>
      </c>
      <c r="B4" s="13" t="str">
        <f>HLOOKUP("faction",import!$2:$41,2,FALSE)</f>
        <v>Alliance</v>
      </c>
      <c r="C4" s="13" t="s">
        <v>67</v>
      </c>
      <c r="D4" s="13" t="str">
        <f>HLOOKUP("faction",import!$A$116:$HA$147,2,FALSE)</f>
        <v>Alliance</v>
      </c>
      <c r="E4" s="13" t="s">
        <v>67</v>
      </c>
      <c r="F4" s="13" t="s">
        <v>67</v>
      </c>
      <c r="G4" s="13" t="s">
        <v>67</v>
      </c>
      <c r="H4" s="13" t="s">
        <v>67</v>
      </c>
      <c r="I4" s="13" t="s">
        <v>67</v>
      </c>
      <c r="J4" s="13" t="s">
        <v>67</v>
      </c>
      <c r="K4" s="13" t="str">
        <f>HLOOKUP("faction",import!$A$83:$HF$114,2,FALSE)</f>
        <v>Alliance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</row>
    <row r="5" spans="1:237" ht="13.5" customHeight="1">
      <c r="A5" s="11" t="s">
        <v>219</v>
      </c>
      <c r="B5" s="13" t="str">
        <f>HLOOKUP("race",import!$2:$41,2,FALSE)</f>
        <v>Humaine</v>
      </c>
      <c r="C5" s="13" t="s">
        <v>228</v>
      </c>
      <c r="D5" s="13" t="str">
        <f>HLOOKUP("race",import!$A$116:$HA$147,2,FALSE)</f>
        <v>Nain</v>
      </c>
      <c r="E5" s="13" t="s">
        <v>231</v>
      </c>
      <c r="F5" s="13" t="s">
        <v>230</v>
      </c>
      <c r="G5" s="13" t="s">
        <v>230</v>
      </c>
      <c r="H5" s="13" t="s">
        <v>230</v>
      </c>
      <c r="I5" s="13" t="s">
        <v>228</v>
      </c>
      <c r="J5" s="13" t="s">
        <v>229</v>
      </c>
      <c r="K5" s="13" t="str">
        <f>HLOOKUP("race",import!$A$83:$HF$114,2,FALSE)</f>
        <v>Humain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</row>
    <row r="6" spans="1:12" ht="13.5" customHeight="1">
      <c r="A6" s="11" t="s">
        <v>220</v>
      </c>
      <c r="B6" s="13" t="str">
        <f>HLOOKUP("class",import!$2:$41,2,FALSE)</f>
        <v>Prêtresse</v>
      </c>
      <c r="C6" s="13" t="s">
        <v>242</v>
      </c>
      <c r="D6" s="13" t="str">
        <f>HLOOKUP("class",import!$A$116:$HA$147,2,FALSE)</f>
        <v>Paladin</v>
      </c>
      <c r="E6" s="13" t="s">
        <v>249</v>
      </c>
      <c r="F6" s="13" t="s">
        <v>248</v>
      </c>
      <c r="G6" s="13" t="s">
        <v>248</v>
      </c>
      <c r="H6" s="13" t="s">
        <v>248</v>
      </c>
      <c r="I6" s="13" t="s">
        <v>240</v>
      </c>
      <c r="J6" s="13" t="s">
        <v>247</v>
      </c>
      <c r="K6" s="13" t="str">
        <f>HLOOKUP("class",import!$A$83:$HF$114,2,FALSE)</f>
        <v>Voleur</v>
      </c>
      <c r="L6" s="13"/>
    </row>
    <row r="7" spans="1:240" ht="13.5" customHeight="1">
      <c r="A7" s="11" t="s">
        <v>221</v>
      </c>
      <c r="B7" s="13">
        <f>HLOOKUP("level",import!$2:$41,2,FALSE)</f>
        <v>80</v>
      </c>
      <c r="C7" s="13">
        <v>80</v>
      </c>
      <c r="D7" s="13">
        <f>HLOOKUP("level",import!$A$116:$HA$147,2,FALSE)</f>
        <v>80</v>
      </c>
      <c r="E7" s="13">
        <v>80</v>
      </c>
      <c r="F7" s="13">
        <v>80</v>
      </c>
      <c r="G7" s="13">
        <v>72</v>
      </c>
      <c r="H7" s="13">
        <v>70</v>
      </c>
      <c r="I7" s="13">
        <v>80</v>
      </c>
      <c r="J7" s="13">
        <v>36</v>
      </c>
      <c r="K7" s="13">
        <f>HLOOKUP("level",import!$A$83:$HF$114,2,FALSE)</f>
        <v>33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</row>
    <row r="8" spans="1:12" s="4" customFormat="1" ht="18.75" customHeight="1" thickBot="1">
      <c r="A8" s="56" t="s">
        <v>134</v>
      </c>
      <c r="B8" s="57">
        <f aca="true" t="shared" si="0" ref="B8:J8">COUNTIF(B9:B74,"*/1000")</f>
        <v>21</v>
      </c>
      <c r="C8" s="57">
        <f t="shared" si="0"/>
        <v>18</v>
      </c>
      <c r="D8" s="57">
        <f>COUNTIF(D9:D74,"*/1000")</f>
        <v>7</v>
      </c>
      <c r="E8" s="57">
        <f t="shared" si="0"/>
        <v>0</v>
      </c>
      <c r="F8" s="57">
        <f t="shared" si="0"/>
        <v>1</v>
      </c>
      <c r="G8" s="57">
        <f t="shared" si="0"/>
        <v>1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>COUNTIF(K9:K74,"*/1000")</f>
        <v>0</v>
      </c>
      <c r="L8" s="57">
        <f>COUNTIF(L9:L74,"*/1000")</f>
        <v>0</v>
      </c>
    </row>
    <row r="9" spans="1:12" ht="13.5" customHeight="1" thickBot="1" thickTop="1">
      <c r="A9" s="11" t="s">
        <v>74</v>
      </c>
      <c r="B9" s="3" t="str">
        <f>(VLOOKUP(données!A9,réputations!$CG$57:$CJ$122,4,FALSE))</f>
        <v>28950/36000</v>
      </c>
      <c r="C9" s="3" t="str">
        <f>_xlfn.IFERROR((VLOOKUP(données!A9,réputations!$AQ$2:$AT$55,4,FALSE)),"0/3000")</f>
        <v>28950/36000</v>
      </c>
      <c r="D9" s="3" t="str">
        <f>_xlfn.IFERROR((VLOOKUP($A9,réputations!$AQ$141:$AT$180,4,FALSE)),"0/3000")</f>
        <v>25650/36000</v>
      </c>
      <c r="E9" s="3" t="s">
        <v>65</v>
      </c>
      <c r="F9" s="3" t="s">
        <v>65</v>
      </c>
      <c r="G9" s="3" t="s">
        <v>65</v>
      </c>
      <c r="H9" s="3" t="s">
        <v>65</v>
      </c>
      <c r="I9" s="3" t="s">
        <v>65</v>
      </c>
      <c r="J9" s="3" t="s">
        <v>307</v>
      </c>
      <c r="K9" s="3" t="str">
        <f>_xlfn.IFERROR((VLOOKUP($A9,réputations!$AQ$119:$AT$139,4,FALSE)),"0/3000")</f>
        <v>28700/36000</v>
      </c>
      <c r="L9" s="3" t="s">
        <v>65</v>
      </c>
    </row>
    <row r="10" spans="1:12" ht="13.5" customHeight="1" thickBot="1">
      <c r="A10" s="12" t="s">
        <v>75</v>
      </c>
      <c r="B10" s="3" t="str">
        <f>(VLOOKUP(données!A10,réputations!$CG$57:$CJ$122,4,FALSE))</f>
        <v>550/3000</v>
      </c>
      <c r="C10" s="3" t="str">
        <f>_xlfn.IFERROR((VLOOKUP(données!A10,réputations!$AQ$2:$AT$55,4,FALSE)),"0/3000")</f>
        <v>0/3000</v>
      </c>
      <c r="D10" s="3" t="str">
        <f>_xlfn.IFERROR((VLOOKUP($A10,réputations!$AQ$141:$AT$180,4,FALSE)),"0/3000")</f>
        <v>0/3000</v>
      </c>
      <c r="E10" s="3" t="s">
        <v>102</v>
      </c>
      <c r="F10" s="3" t="s">
        <v>65</v>
      </c>
      <c r="G10" s="3" t="s">
        <v>65</v>
      </c>
      <c r="H10" s="3" t="s">
        <v>65</v>
      </c>
      <c r="I10" s="3" t="s">
        <v>65</v>
      </c>
      <c r="J10" s="3" t="s">
        <v>65</v>
      </c>
      <c r="K10" s="3" t="str">
        <f>_xlfn.IFERROR((VLOOKUP($A10,réputations!$AQ$119:$AT$139,4,FALSE)),"0/3000")</f>
        <v>0/3000</v>
      </c>
      <c r="L10" s="3" t="s">
        <v>65</v>
      </c>
    </row>
    <row r="11" s="4" customFormat="1" ht="24" customHeight="1" thickBot="1">
      <c r="A11" s="7" t="s">
        <v>46</v>
      </c>
    </row>
    <row r="12" spans="1:12" ht="13.5" customHeight="1" thickBot="1" thickTop="1">
      <c r="A12" s="12" t="s">
        <v>4</v>
      </c>
      <c r="B12" s="3" t="str">
        <f>(VLOOKUP(données!A12,réputations!$CG$57:$CJ$122,4,FALSE))</f>
        <v>999/1000</v>
      </c>
      <c r="C12" s="3" t="str">
        <f>_xlfn.IFERROR((VLOOKUP(données!A12,réputations!$AQ$2:$AT$55,4,FALSE)),"0/3000")</f>
        <v>698/1000</v>
      </c>
      <c r="D12" s="3" t="str">
        <f>_xlfn.IFERROR((VLOOKUP($A12,réputations!$AQ$141:$AT$180,4,FALSE)),"0/3000")</f>
        <v>999/1000</v>
      </c>
      <c r="E12" s="3" t="s">
        <v>327</v>
      </c>
      <c r="F12" s="3" t="s">
        <v>265</v>
      </c>
      <c r="G12" s="3" t="s">
        <v>65</v>
      </c>
      <c r="H12" s="3" t="s">
        <v>65</v>
      </c>
      <c r="I12" s="3" t="s">
        <v>175</v>
      </c>
      <c r="J12" s="3" t="s">
        <v>65</v>
      </c>
      <c r="K12" s="3" t="str">
        <f>_xlfn.IFERROR((VLOOKUP($A12,réputations!$AQ$119:$AT$139,4,FALSE)),"0/3000")</f>
        <v>0/3000</v>
      </c>
      <c r="L12" s="3" t="s">
        <v>65</v>
      </c>
    </row>
    <row r="13" spans="1:12" ht="13.5" customHeight="1" thickBot="1">
      <c r="A13" s="12" t="s">
        <v>5</v>
      </c>
      <c r="B13" s="3" t="str">
        <f>(VLOOKUP(données!A13,réputations!$CG$57:$CJ$122,4,FALSE))</f>
        <v>889/1000</v>
      </c>
      <c r="C13" s="3" t="str">
        <f>_xlfn.IFERROR((VLOOKUP(données!A13,réputations!$AQ$2:$AT$55,4,FALSE)),"0/3000")</f>
        <v>86/1000</v>
      </c>
      <c r="D13" s="3" t="str">
        <f>_xlfn.IFERROR((VLOOKUP($A13,réputations!$AQ$141:$AT$180,4,FALSE)),"0/3000")</f>
        <v>2810/21000</v>
      </c>
      <c r="E13" s="3" t="s">
        <v>321</v>
      </c>
      <c r="F13" s="3" t="s">
        <v>266</v>
      </c>
      <c r="G13" s="3" t="s">
        <v>137</v>
      </c>
      <c r="H13" s="3" t="s">
        <v>65</v>
      </c>
      <c r="I13" s="3" t="s">
        <v>176</v>
      </c>
      <c r="J13" s="3" t="s">
        <v>65</v>
      </c>
      <c r="K13" s="3" t="str">
        <f>_xlfn.IFERROR((VLOOKUP($A13,réputations!$AQ$119:$AT$139,4,FALSE)),"0/3000")</f>
        <v>0/3000</v>
      </c>
      <c r="L13" s="3" t="s">
        <v>65</v>
      </c>
    </row>
    <row r="14" spans="1:12" ht="13.5" customHeight="1" thickBot="1">
      <c r="A14" s="12" t="s">
        <v>3</v>
      </c>
      <c r="B14" s="3" t="str">
        <f>(VLOOKUP(données!A14,réputations!$CG$57:$CJ$122,4,FALSE))</f>
        <v>727/1000</v>
      </c>
      <c r="C14" s="3" t="str">
        <f>_xlfn.IFERROR((VLOOKUP(données!A14,réputations!$AQ$2:$AT$55,4,FALSE)),"0/3000")</f>
        <v>232/1000</v>
      </c>
      <c r="D14" s="3" t="str">
        <f>_xlfn.IFERROR((VLOOKUP($A14,réputations!$AQ$141:$AT$180,4,FALSE)),"0/3000")</f>
        <v>999/1000</v>
      </c>
      <c r="E14" s="3" t="s">
        <v>328</v>
      </c>
      <c r="F14" s="3" t="s">
        <v>267</v>
      </c>
      <c r="G14" s="3" t="s">
        <v>65</v>
      </c>
      <c r="H14" s="3" t="s">
        <v>65</v>
      </c>
      <c r="I14" s="3" t="s">
        <v>177</v>
      </c>
      <c r="J14" s="3" t="s">
        <v>65</v>
      </c>
      <c r="K14" s="3" t="str">
        <f>_xlfn.IFERROR((VLOOKUP($A14,réputations!$AQ$119:$AT$139,4,FALSE)),"0/3000")</f>
        <v>0/3000</v>
      </c>
      <c r="L14" s="3" t="s">
        <v>65</v>
      </c>
    </row>
    <row r="15" spans="1:12" ht="13.5" customHeight="1" thickBot="1">
      <c r="A15" s="12" t="s">
        <v>6</v>
      </c>
      <c r="B15" s="3" t="str">
        <f>(VLOOKUP(données!A15,réputations!$CG$57:$CJ$122,4,FALSE))</f>
        <v>999/1000</v>
      </c>
      <c r="C15" s="3" t="str">
        <f>_xlfn.IFERROR((VLOOKUP(données!A15,réputations!$AQ$2:$AT$55,4,FALSE)),"0/3000")</f>
        <v>999/1000</v>
      </c>
      <c r="D15" s="3" t="str">
        <f>_xlfn.IFERROR((VLOOKUP($A15,réputations!$AQ$141:$AT$180,4,FALSE)),"0/3000")</f>
        <v>999/1000</v>
      </c>
      <c r="E15" s="3" t="s">
        <v>329</v>
      </c>
      <c r="F15" s="3" t="s">
        <v>268</v>
      </c>
      <c r="G15" s="3" t="s">
        <v>138</v>
      </c>
      <c r="H15" s="3" t="s">
        <v>65</v>
      </c>
      <c r="I15" s="3" t="s">
        <v>178</v>
      </c>
      <c r="J15" s="3" t="s">
        <v>65</v>
      </c>
      <c r="K15" s="3" t="str">
        <f>_xlfn.IFERROR((VLOOKUP($A15,réputations!$AQ$119:$AT$139,4,FALSE)),"0/3000")</f>
        <v>0/3000</v>
      </c>
      <c r="L15" s="3" t="s">
        <v>65</v>
      </c>
    </row>
    <row r="16" spans="1:12" ht="13.5" customHeight="1" thickBot="1">
      <c r="A16" s="12" t="s">
        <v>7</v>
      </c>
      <c r="B16" s="3" t="str">
        <f>(VLOOKUP(données!A16,réputations!$CG$57:$CJ$122,4,FALSE))</f>
        <v>999/1000</v>
      </c>
      <c r="C16" s="3" t="str">
        <f>_xlfn.IFERROR((VLOOKUP(données!A16,réputations!$AQ$2:$AT$55,4,FALSE)),"0/3000")</f>
        <v>99/1000</v>
      </c>
      <c r="D16" s="3" t="str">
        <f>_xlfn.IFERROR((VLOOKUP($A16,réputations!$AQ$141:$AT$180,4,FALSE)),"0/3000")</f>
        <v>999/1000</v>
      </c>
      <c r="E16" s="3" t="s">
        <v>330</v>
      </c>
      <c r="F16" s="3" t="s">
        <v>269</v>
      </c>
      <c r="G16" s="3" t="s">
        <v>139</v>
      </c>
      <c r="H16" s="3" t="s">
        <v>65</v>
      </c>
      <c r="I16" s="3" t="s">
        <v>179</v>
      </c>
      <c r="J16" s="3" t="s">
        <v>65</v>
      </c>
      <c r="K16" s="3" t="str">
        <f>_xlfn.IFERROR((VLOOKUP($A16,réputations!$AQ$119:$AT$139,4,FALSE)),"0/3000")</f>
        <v>0/3000</v>
      </c>
      <c r="L16" s="3" t="s">
        <v>65</v>
      </c>
    </row>
    <row r="17" spans="1:12" ht="13.5" customHeight="1" thickBot="1">
      <c r="A17" s="12" t="s">
        <v>8</v>
      </c>
      <c r="B17" s="3" t="str">
        <f>(VLOOKUP(données!A17,réputations!$CG$57:$CJ$122,4,FALSE))</f>
        <v>999/1000</v>
      </c>
      <c r="C17" s="3" t="str">
        <f>_xlfn.IFERROR((VLOOKUP(données!A17,réputations!$AQ$2:$AT$55,4,FALSE)),"0/3000")</f>
        <v>999/1000</v>
      </c>
      <c r="D17" s="3" t="str">
        <f>_xlfn.IFERROR((VLOOKUP($A17,réputations!$AQ$141:$AT$180,4,FALSE)),"0/3000")</f>
        <v>5446/21000</v>
      </c>
      <c r="E17" s="3" t="s">
        <v>331</v>
      </c>
      <c r="F17" s="3" t="s">
        <v>270</v>
      </c>
      <c r="G17" s="3" t="s">
        <v>140</v>
      </c>
      <c r="H17" s="3" t="s">
        <v>65</v>
      </c>
      <c r="I17" s="3" t="s">
        <v>180</v>
      </c>
      <c r="J17" s="3" t="s">
        <v>65</v>
      </c>
      <c r="K17" s="3" t="str">
        <f>_xlfn.IFERROR((VLOOKUP($A17,réputations!$AQ$119:$AT$139,4,FALSE)),"0/3000")</f>
        <v>0/3000</v>
      </c>
      <c r="L17" s="3" t="s">
        <v>65</v>
      </c>
    </row>
    <row r="18" spans="1:12" ht="13.5" customHeight="1" thickBot="1">
      <c r="A18" s="12" t="s">
        <v>1043</v>
      </c>
      <c r="B18" s="3" t="str">
        <f>(VLOOKUP(données!A18,réputations!$CG$57:$CJ$122,4,FALSE))</f>
        <v>2673/3000</v>
      </c>
      <c r="C18" s="3" t="str">
        <f>_xlfn.IFERROR((VLOOKUP(données!A18,réputations!$AQ$2:$AT$55,4,FALSE)),"0/3000")</f>
        <v>0/3000</v>
      </c>
      <c r="D18" s="3" t="str">
        <f>_xlfn.IFERROR((VLOOKUP($A18,réputations!$AQ$141:$AT$180,4,FALSE)),"0/3000")</f>
        <v>0/3000</v>
      </c>
      <c r="E18" s="3" t="s">
        <v>65</v>
      </c>
      <c r="F18" s="3" t="s">
        <v>65</v>
      </c>
      <c r="G18" s="3" t="s">
        <v>65</v>
      </c>
      <c r="H18" s="3" t="s">
        <v>65</v>
      </c>
      <c r="I18" s="3" t="s">
        <v>65</v>
      </c>
      <c r="J18" s="3" t="s">
        <v>65</v>
      </c>
      <c r="K18" s="3" t="str">
        <f>_xlfn.IFERROR((VLOOKUP($A18,réputations!$AQ$119:$AT$139,4,FALSE)),"0/3000")</f>
        <v>0/3000</v>
      </c>
      <c r="L18" s="3" t="s">
        <v>65</v>
      </c>
    </row>
    <row r="19" s="5" customFormat="1" ht="21" customHeight="1" thickBot="1">
      <c r="A19" s="6" t="s">
        <v>48</v>
      </c>
    </row>
    <row r="20" spans="1:12" ht="13.5" customHeight="1" thickBot="1" thickTop="1">
      <c r="A20" s="12" t="s">
        <v>40</v>
      </c>
      <c r="B20" s="3" t="str">
        <f>(VLOOKUP(données!A20,réputations!$CG$57:$CJ$122,4,FALSE))</f>
        <v>23283/36000</v>
      </c>
      <c r="C20" s="3" t="str">
        <f>_xlfn.IFERROR((VLOOKUP(données!A20,réputations!$AQ$2:$AT$55,4,FALSE)),"0/3000")</f>
        <v>2472/12000</v>
      </c>
      <c r="D20" s="3" t="str">
        <f>_xlfn.IFERROR((VLOOKUP($A20,réputations!$AQ$141:$AT$180,4,FALSE)),"0/3000")</f>
        <v>24553/36000</v>
      </c>
      <c r="E20" s="3" t="s">
        <v>332</v>
      </c>
      <c r="F20" s="3" t="s">
        <v>271</v>
      </c>
      <c r="G20" s="3" t="s">
        <v>65</v>
      </c>
      <c r="H20" s="3" t="s">
        <v>65</v>
      </c>
      <c r="I20" s="3" t="s">
        <v>49</v>
      </c>
      <c r="J20" s="3" t="s">
        <v>65</v>
      </c>
      <c r="K20" s="3" t="str">
        <f>_xlfn.IFERROR((VLOOKUP($A20,réputations!$AQ$119:$AT$139,4,FALSE)),"0/3000")</f>
        <v>0/3000</v>
      </c>
      <c r="L20" s="3" t="s">
        <v>65</v>
      </c>
    </row>
    <row r="21" spans="1:12" ht="13.5" customHeight="1" thickBot="1">
      <c r="A21" s="12" t="s">
        <v>51</v>
      </c>
      <c r="B21" s="3" t="str">
        <f>(VLOOKUP(données!A21,réputations!$CG$57:$CJ$122,4,FALSE))</f>
        <v>3272/12000</v>
      </c>
      <c r="C21" s="3" t="str">
        <f>_xlfn.IFERROR((VLOOKUP(données!A21,réputations!$AQ$2:$AT$55,4,FALSE)),"0/3000")</f>
        <v>21364/36000</v>
      </c>
      <c r="D21" s="3" t="str">
        <f>_xlfn.IFERROR((VLOOKUP($A21,réputations!$AQ$141:$AT$180,4,FALSE)),"0/3000")</f>
        <v>2301/12000</v>
      </c>
      <c r="E21" s="3" t="s">
        <v>333</v>
      </c>
      <c r="F21" s="3" t="s">
        <v>272</v>
      </c>
      <c r="G21" s="3" t="s">
        <v>65</v>
      </c>
      <c r="H21" s="3" t="s">
        <v>65</v>
      </c>
      <c r="I21" s="3" t="s">
        <v>52</v>
      </c>
      <c r="J21" s="3" t="s">
        <v>65</v>
      </c>
      <c r="K21" s="3" t="str">
        <f>_xlfn.IFERROR((VLOOKUP($A21,réputations!$AQ$119:$AT$139,4,FALSE)),"0/3000")</f>
        <v>0/3000</v>
      </c>
      <c r="L21" s="3" t="s">
        <v>65</v>
      </c>
    </row>
    <row r="22" spans="1:12" s="5" customFormat="1" ht="21" customHeight="1" thickBot="1">
      <c r="A22" s="6" t="s">
        <v>45</v>
      </c>
      <c r="B22" s="8" t="str">
        <f>(VLOOKUP(données!A22,réputations!$CG$57:$CJ$122,4,FALSE))</f>
        <v>999/1000</v>
      </c>
      <c r="C22" s="8" t="str">
        <f>_xlfn.IFERROR((VLOOKUP(données!A22,réputations!$AQ$2:$AT$55,4,FALSE)),"0/3000")</f>
        <v>999/1000</v>
      </c>
      <c r="D22" s="8" t="str">
        <f>_xlfn.IFERROR((VLOOKUP($A22,réputations!$AQ$141:$AT$180,4,FALSE)),"0/3000")</f>
        <v>0/3000</v>
      </c>
      <c r="E22" s="8" t="s">
        <v>334</v>
      </c>
      <c r="F22" s="8" t="s">
        <v>273</v>
      </c>
      <c r="G22" s="8" t="s">
        <v>141</v>
      </c>
      <c r="H22" s="8" t="s">
        <v>65</v>
      </c>
      <c r="I22" s="8" t="s">
        <v>181</v>
      </c>
      <c r="J22" s="8" t="s">
        <v>65</v>
      </c>
      <c r="K22" s="8" t="str">
        <f>_xlfn.IFERROR((VLOOKUP($A22,réputations!$AQ$119:$AT$139,4,FALSE)),"0/3000")</f>
        <v>0/3000</v>
      </c>
      <c r="L22" s="8" t="s">
        <v>65</v>
      </c>
    </row>
    <row r="23" spans="1:12" ht="13.5" customHeight="1" thickBot="1" thickTop="1">
      <c r="A23" s="11" t="s">
        <v>41</v>
      </c>
      <c r="B23" s="3" t="str">
        <f>(VLOOKUP(données!A23,réputations!$CG$57:$CJ$122,4,FALSE))</f>
        <v>999/1000</v>
      </c>
      <c r="C23" s="3" t="str">
        <f>_xlfn.IFERROR((VLOOKUP(données!A23,réputations!$AQ$2:$AT$55,4,FALSE)),"0/3000")</f>
        <v>999/1000</v>
      </c>
      <c r="D23" s="3" t="str">
        <f>_xlfn.IFERROR((VLOOKUP($A23,réputations!$AQ$141:$AT$180,4,FALSE)),"0/3000")</f>
        <v>999/1000</v>
      </c>
      <c r="E23" s="3" t="s">
        <v>322</v>
      </c>
      <c r="F23" s="3" t="s">
        <v>274</v>
      </c>
      <c r="G23" s="3" t="s">
        <v>142</v>
      </c>
      <c r="H23" s="3" t="s">
        <v>65</v>
      </c>
      <c r="I23" s="3" t="s">
        <v>182</v>
      </c>
      <c r="J23" s="3" t="s">
        <v>65</v>
      </c>
      <c r="K23" s="3" t="str">
        <f>_xlfn.IFERROR((VLOOKUP($A23,réputations!$AQ$119:$AT$139,4,FALSE)),"0/3000")</f>
        <v>0/3000</v>
      </c>
      <c r="L23" s="3" t="s">
        <v>65</v>
      </c>
    </row>
    <row r="24" spans="1:12" ht="13.5" customHeight="1" thickBot="1">
      <c r="A24" s="11" t="s">
        <v>42</v>
      </c>
      <c r="B24" s="3" t="str">
        <f>(VLOOKUP(données!A24,réputations!$CG$57:$CJ$122,4,FALSE))</f>
        <v>999/1000</v>
      </c>
      <c r="C24" s="3" t="str">
        <f>_xlfn.IFERROR((VLOOKUP(données!A24,réputations!$AQ$2:$AT$55,4,FALSE)),"0/3000")</f>
        <v>999/1000</v>
      </c>
      <c r="D24" s="3" t="str">
        <f>_xlfn.IFERROR((VLOOKUP($A24,réputations!$AQ$141:$AT$180,4,FALSE)),"0/3000")</f>
        <v>6636/21000</v>
      </c>
      <c r="E24" s="3" t="s">
        <v>335</v>
      </c>
      <c r="F24" s="3" t="s">
        <v>65</v>
      </c>
      <c r="G24" s="3" t="s">
        <v>65</v>
      </c>
      <c r="H24" s="3" t="s">
        <v>65</v>
      </c>
      <c r="I24" s="3" t="s">
        <v>65</v>
      </c>
      <c r="J24" s="3" t="s">
        <v>65</v>
      </c>
      <c r="K24" s="3" t="str">
        <f>_xlfn.IFERROR((VLOOKUP($A24,réputations!$AQ$119:$AT$139,4,FALSE)),"0/3000")</f>
        <v>0/3000</v>
      </c>
      <c r="L24" s="3" t="s">
        <v>65</v>
      </c>
    </row>
    <row r="25" spans="1:12" ht="13.5" customHeight="1" thickBot="1">
      <c r="A25" s="11" t="s">
        <v>43</v>
      </c>
      <c r="B25" s="3" t="str">
        <f>(VLOOKUP(données!A25,réputations!$CG$57:$CJ$122,4,FALSE))</f>
        <v>10094/21000</v>
      </c>
      <c r="C25" s="3" t="str">
        <f>_xlfn.IFERROR((VLOOKUP(données!A25,réputations!$AQ$2:$AT$55,4,FALSE)),"0/3000")</f>
        <v>15853/21000</v>
      </c>
      <c r="D25" s="3" t="str">
        <f>_xlfn.IFERROR((VLOOKUP($A25,réputations!$AQ$141:$AT$180,4,FALSE)),"0/3000")</f>
        <v>7444/12000</v>
      </c>
      <c r="E25" s="3" t="s">
        <v>323</v>
      </c>
      <c r="F25" s="3" t="s">
        <v>275</v>
      </c>
      <c r="G25" s="3" t="s">
        <v>143</v>
      </c>
      <c r="H25" s="3" t="s">
        <v>65</v>
      </c>
      <c r="I25" s="3" t="s">
        <v>183</v>
      </c>
      <c r="J25" s="3" t="s">
        <v>65</v>
      </c>
      <c r="K25" s="3" t="str">
        <f>_xlfn.IFERROR((VLOOKUP($A25,réputations!$AQ$119:$AT$139,4,FALSE)),"0/3000")</f>
        <v>0/3000</v>
      </c>
      <c r="L25" s="3" t="s">
        <v>65</v>
      </c>
    </row>
    <row r="26" spans="1:12" ht="13.5" customHeight="1" thickBot="1">
      <c r="A26" s="11" t="s">
        <v>44</v>
      </c>
      <c r="B26" s="3" t="str">
        <f>(VLOOKUP(données!A26,réputations!$CG$57:$CJ$122,4,FALSE))</f>
        <v>10347/21000</v>
      </c>
      <c r="C26" s="3" t="str">
        <f>_xlfn.IFERROR((VLOOKUP(données!A26,réputations!$AQ$2:$AT$55,4,FALSE)),"0/3000")</f>
        <v>11706/21000</v>
      </c>
      <c r="D26" s="3" t="str">
        <f>_xlfn.IFERROR((VLOOKUP($A26,réputations!$AQ$141:$AT$180,4,FALSE)),"0/3000")</f>
        <v>3924/12000</v>
      </c>
      <c r="E26" s="3" t="s">
        <v>324</v>
      </c>
      <c r="F26" s="3" t="s">
        <v>276</v>
      </c>
      <c r="G26" s="3" t="s">
        <v>65</v>
      </c>
      <c r="H26" s="3" t="s">
        <v>65</v>
      </c>
      <c r="I26" s="3" t="s">
        <v>184</v>
      </c>
      <c r="J26" s="3" t="s">
        <v>65</v>
      </c>
      <c r="K26" s="3" t="str">
        <f>_xlfn.IFERROR((VLOOKUP($A26,réputations!$AQ$119:$AT$139,4,FALSE)),"0/3000")</f>
        <v>0/3000</v>
      </c>
      <c r="L26" s="3" t="s">
        <v>65</v>
      </c>
    </row>
    <row r="27" s="4" customFormat="1" ht="24" customHeight="1" thickBot="1">
      <c r="A27" s="7" t="s">
        <v>53</v>
      </c>
    </row>
    <row r="28" spans="1:12" ht="13.5" customHeight="1" thickBot="1" thickTop="1">
      <c r="A28" s="12" t="s">
        <v>20</v>
      </c>
      <c r="B28" s="3" t="str">
        <f>(VLOOKUP(données!A28,réputations!$CG$57:$CJ$122,4,FALSE))</f>
        <v>4990/21000</v>
      </c>
      <c r="C28" s="3" t="str">
        <f>_xlfn.IFERROR((VLOOKUP(données!A28,réputations!$AQ$2:$AT$55,4,FALSE)),"0/3000")</f>
        <v>8450/12000</v>
      </c>
      <c r="D28" s="3" t="str">
        <f>_xlfn.IFERROR((VLOOKUP($A28,réputations!$AQ$141:$AT$180,4,FALSE)),"0/3000")</f>
        <v>0/3000</v>
      </c>
      <c r="E28" s="3" t="s">
        <v>65</v>
      </c>
      <c r="F28" s="3" t="s">
        <v>65</v>
      </c>
      <c r="G28" s="3" t="s">
        <v>65</v>
      </c>
      <c r="H28" s="3" t="s">
        <v>65</v>
      </c>
      <c r="I28" s="3" t="s">
        <v>65</v>
      </c>
      <c r="J28" s="3" t="s">
        <v>65</v>
      </c>
      <c r="K28" s="3" t="str">
        <f>_xlfn.IFERROR((VLOOKUP($A28,réputations!$AQ$119:$AT$139,4,FALSE)),"0/3000")</f>
        <v>0/3000</v>
      </c>
      <c r="L28" s="3" t="s">
        <v>65</v>
      </c>
    </row>
    <row r="29" spans="1:12" ht="13.5" customHeight="1" thickBot="1">
      <c r="A29" s="12" t="s">
        <v>21</v>
      </c>
      <c r="B29" s="3" t="str">
        <f>(VLOOKUP(données!A29,réputations!$CG$57:$CJ$122,4,FALSE))</f>
        <v>999/1000</v>
      </c>
      <c r="C29" s="3" t="str">
        <f>_xlfn.IFERROR((VLOOKUP(données!A29,réputations!$AQ$2:$AT$55,4,FALSE)),"0/3000")</f>
        <v>8009/12000</v>
      </c>
      <c r="D29" s="3" t="str">
        <f>_xlfn.IFERROR((VLOOKUP($A29,réputations!$AQ$141:$AT$180,4,FALSE)),"0/3000")</f>
        <v>0/3000</v>
      </c>
      <c r="E29" s="3" t="s">
        <v>65</v>
      </c>
      <c r="F29" s="3" t="s">
        <v>277</v>
      </c>
      <c r="G29" s="3" t="s">
        <v>144</v>
      </c>
      <c r="H29" s="3" t="s">
        <v>65</v>
      </c>
      <c r="I29" s="3" t="s">
        <v>65</v>
      </c>
      <c r="J29" s="3" t="s">
        <v>65</v>
      </c>
      <c r="K29" s="3" t="str">
        <f>_xlfn.IFERROR((VLOOKUP($A29,réputations!$AQ$119:$AT$139,4,FALSE)),"0/3000")</f>
        <v>0/3000</v>
      </c>
      <c r="L29" s="3" t="s">
        <v>65</v>
      </c>
    </row>
    <row r="30" spans="1:12" ht="13.5" customHeight="1" thickBot="1">
      <c r="A30" s="12" t="s">
        <v>54</v>
      </c>
      <c r="B30" s="3" t="str">
        <f>(VLOOKUP(données!A30,réputations!$CG$57:$CJ$122,4,FALSE))</f>
        <v>3187/6000</v>
      </c>
      <c r="C30" s="3" t="str">
        <f>_xlfn.IFERROR((VLOOKUP(données!A30,réputations!$AQ$2:$AT$55,4,FALSE)),"0/3000")</f>
        <v>0/3000</v>
      </c>
      <c r="D30" s="3" t="str">
        <f>_xlfn.IFERROR((VLOOKUP($A30,réputations!$AQ$141:$AT$180,4,FALSE)),"0/3000")</f>
        <v>0/3000</v>
      </c>
      <c r="E30" s="3" t="s">
        <v>65</v>
      </c>
      <c r="F30" s="3" t="s">
        <v>65</v>
      </c>
      <c r="G30" s="3" t="s">
        <v>65</v>
      </c>
      <c r="H30" s="3" t="s">
        <v>65</v>
      </c>
      <c r="I30" s="3" t="s">
        <v>65</v>
      </c>
      <c r="J30" s="3" t="s">
        <v>65</v>
      </c>
      <c r="K30" s="3" t="str">
        <f>_xlfn.IFERROR((VLOOKUP($A30,réputations!$AQ$119:$AT$139,4,FALSE)),"0/3000")</f>
        <v>0/3000</v>
      </c>
      <c r="L30" s="3" t="s">
        <v>65</v>
      </c>
    </row>
    <row r="31" spans="1:12" ht="13.5" customHeight="1" thickBot="1">
      <c r="A31" s="12" t="s">
        <v>55</v>
      </c>
      <c r="B31" s="3" t="str">
        <f>(VLOOKUP(données!A31,réputations!$CG$57:$CJ$122,4,FALSE))</f>
        <v>10915/21000</v>
      </c>
      <c r="C31" s="3" t="str">
        <f>_xlfn.IFERROR((VLOOKUP(données!A31,réputations!$AQ$2:$AT$55,4,FALSE)),"0/3000")</f>
        <v>2802/12000</v>
      </c>
      <c r="D31" s="3" t="str">
        <f>_xlfn.IFERROR((VLOOKUP($A31,réputations!$AQ$141:$AT$180,4,FALSE)),"0/3000")</f>
        <v>492/6000</v>
      </c>
      <c r="E31" s="3" t="s">
        <v>65</v>
      </c>
      <c r="F31" s="3" t="s">
        <v>65</v>
      </c>
      <c r="G31" s="3" t="s">
        <v>65</v>
      </c>
      <c r="H31" s="3" t="s">
        <v>65</v>
      </c>
      <c r="I31" s="3" t="s">
        <v>65</v>
      </c>
      <c r="J31" s="3" t="s">
        <v>65</v>
      </c>
      <c r="K31" s="3" t="str">
        <f>_xlfn.IFERROR((VLOOKUP($A31,réputations!$AQ$119:$AT$139,4,FALSE)),"0/3000")</f>
        <v>0/3000</v>
      </c>
      <c r="L31" s="3" t="s">
        <v>65</v>
      </c>
    </row>
    <row r="32" spans="1:12" ht="13.5" customHeight="1" thickBot="1">
      <c r="A32" s="12" t="s">
        <v>22</v>
      </c>
      <c r="B32" s="3" t="str">
        <f>(VLOOKUP(données!A32,réputations!$CG$57:$CJ$122,4,FALSE))</f>
        <v>10546/12000</v>
      </c>
      <c r="C32" s="3" t="str">
        <f>_xlfn.IFERROR((VLOOKUP(données!A32,réputations!$AQ$2:$AT$55,4,FALSE)),"0/3000")</f>
        <v>3339/12000</v>
      </c>
      <c r="D32" s="3" t="str">
        <f>_xlfn.IFERROR((VLOOKUP($A32,réputations!$AQ$141:$AT$180,4,FALSE)),"0/3000")</f>
        <v>1830/6000</v>
      </c>
      <c r="E32" s="3" t="s">
        <v>104</v>
      </c>
      <c r="F32" s="3" t="s">
        <v>278</v>
      </c>
      <c r="G32" s="3" t="s">
        <v>145</v>
      </c>
      <c r="H32" s="3" t="s">
        <v>65</v>
      </c>
      <c r="I32" s="3" t="s">
        <v>65</v>
      </c>
      <c r="J32" s="3" t="s">
        <v>65</v>
      </c>
      <c r="K32" s="3" t="str">
        <f>_xlfn.IFERROR((VLOOKUP($A32,réputations!$AQ$119:$AT$139,4,FALSE)),"0/3000")</f>
        <v>0/3000</v>
      </c>
      <c r="L32" s="3" t="s">
        <v>65</v>
      </c>
    </row>
    <row r="33" spans="1:12" ht="13.5" customHeight="1" thickBot="1">
      <c r="A33" s="12" t="s">
        <v>23</v>
      </c>
      <c r="B33" s="3" t="str">
        <f>(VLOOKUP(données!A33,réputations!$CG$57:$CJ$122,4,FALSE))</f>
        <v>14965/21000</v>
      </c>
      <c r="C33" s="3" t="str">
        <f>_xlfn.IFERROR((VLOOKUP(données!A33,réputations!$AQ$2:$AT$55,4,FALSE)),"0/3000")</f>
        <v>8911/21000</v>
      </c>
      <c r="D33" s="3" t="str">
        <f>_xlfn.IFERROR((VLOOKUP($A33,réputations!$AQ$141:$AT$180,4,FALSE)),"0/3000")</f>
        <v>10/3000</v>
      </c>
      <c r="E33" s="58" t="s">
        <v>336</v>
      </c>
      <c r="F33" s="3" t="s">
        <v>279</v>
      </c>
      <c r="G33" s="3" t="s">
        <v>146</v>
      </c>
      <c r="H33" s="3" t="s">
        <v>65</v>
      </c>
      <c r="I33" s="3" t="s">
        <v>65</v>
      </c>
      <c r="J33" s="3" t="s">
        <v>65</v>
      </c>
      <c r="K33" s="3" t="str">
        <f>_xlfn.IFERROR((VLOOKUP($A33,réputations!$AQ$119:$AT$139,4,FALSE)),"0/3000")</f>
        <v>0/3000</v>
      </c>
      <c r="L33" s="3" t="s">
        <v>65</v>
      </c>
    </row>
    <row r="34" spans="1:12" ht="13.5" customHeight="1" thickBot="1">
      <c r="A34" s="12" t="s">
        <v>24</v>
      </c>
      <c r="B34" s="3" t="str">
        <f>(VLOOKUP(données!A34,réputations!$CG$57:$CJ$122,4,FALSE))</f>
        <v>11904/21000</v>
      </c>
      <c r="C34" s="3" t="str">
        <f>_xlfn.IFERROR((VLOOKUP(données!A34,réputations!$AQ$2:$AT$55,4,FALSE)),"0/3000")</f>
        <v>300/1000</v>
      </c>
      <c r="D34" s="3" t="str">
        <f>_xlfn.IFERROR((VLOOKUP($A34,réputations!$AQ$141:$AT$180,4,FALSE)),"0/3000")</f>
        <v>2278/21000</v>
      </c>
      <c r="E34" s="3" t="s">
        <v>105</v>
      </c>
      <c r="F34" s="3" t="s">
        <v>280</v>
      </c>
      <c r="G34" s="3" t="s">
        <v>147</v>
      </c>
      <c r="H34" s="3" t="s">
        <v>65</v>
      </c>
      <c r="I34" s="3" t="s">
        <v>185</v>
      </c>
      <c r="J34" s="3" t="s">
        <v>65</v>
      </c>
      <c r="K34" s="3" t="str">
        <f>_xlfn.IFERROR((VLOOKUP($A34,réputations!$AQ$119:$AT$139,4,FALSE)),"0/3000")</f>
        <v>0/3000</v>
      </c>
      <c r="L34" s="3" t="s">
        <v>65</v>
      </c>
    </row>
    <row r="35" spans="1:12" ht="13.5" customHeight="1" thickBot="1">
      <c r="A35" s="12" t="s">
        <v>25</v>
      </c>
      <c r="B35" s="3" t="str">
        <f>(VLOOKUP(données!A35,réputations!$CG$57:$CJ$122,4,FALSE))</f>
        <v>999/1000</v>
      </c>
      <c r="C35" s="3" t="str">
        <f>_xlfn.IFERROR((VLOOKUP(données!A35,réputations!$AQ$2:$AT$55,4,FALSE)),"0/3000")</f>
        <v>11711/12000</v>
      </c>
      <c r="D35" s="3" t="str">
        <f>_xlfn.IFERROR((VLOOKUP($A35,réputations!$AQ$141:$AT$180,4,FALSE)),"0/3000")</f>
        <v>3145/12000</v>
      </c>
      <c r="E35" s="3" t="s">
        <v>106</v>
      </c>
      <c r="F35" s="3" t="s">
        <v>281</v>
      </c>
      <c r="G35" s="3" t="s">
        <v>148</v>
      </c>
      <c r="H35" s="3" t="s">
        <v>65</v>
      </c>
      <c r="I35" s="3" t="s">
        <v>186</v>
      </c>
      <c r="J35" s="3" t="s">
        <v>65</v>
      </c>
      <c r="K35" s="3" t="str">
        <f>_xlfn.IFERROR((VLOOKUP($A35,réputations!$AQ$119:$AT$139,4,FALSE)),"0/3000")</f>
        <v>0/3000</v>
      </c>
      <c r="L35" s="3" t="s">
        <v>65</v>
      </c>
    </row>
    <row r="36" spans="1:12" ht="13.5" customHeight="1" thickBot="1">
      <c r="A36" s="12" t="s">
        <v>26</v>
      </c>
      <c r="B36" s="3" t="str">
        <f>(VLOOKUP(données!A36,réputations!$CG$57:$CJ$122,4,FALSE))</f>
        <v>999/1000</v>
      </c>
      <c r="C36" s="3" t="str">
        <f>_xlfn.IFERROR((VLOOKUP(données!A36,réputations!$AQ$2:$AT$55,4,FALSE)),"0/3000")</f>
        <v>19026/21000</v>
      </c>
      <c r="D36" s="3" t="str">
        <f>_xlfn.IFERROR((VLOOKUP($A36,réputations!$AQ$141:$AT$180,4,FALSE)),"0/3000")</f>
        <v>10485/12000</v>
      </c>
      <c r="E36" s="3" t="s">
        <v>107</v>
      </c>
      <c r="F36" s="3" t="s">
        <v>282</v>
      </c>
      <c r="G36" s="3" t="s">
        <v>149</v>
      </c>
      <c r="H36" s="3" t="s">
        <v>65</v>
      </c>
      <c r="I36" s="3" t="s">
        <v>187</v>
      </c>
      <c r="J36" s="3" t="s">
        <v>65</v>
      </c>
      <c r="K36" s="3" t="str">
        <f>_xlfn.IFERROR((VLOOKUP($A36,réputations!$AQ$119:$AT$139,4,FALSE)),"0/3000")</f>
        <v>0/3000</v>
      </c>
      <c r="L36" s="3" t="s">
        <v>65</v>
      </c>
    </row>
    <row r="37" spans="1:12" ht="13.5" customHeight="1" thickBot="1">
      <c r="A37" s="12" t="s">
        <v>27</v>
      </c>
      <c r="B37" s="3" t="str">
        <f>(VLOOKUP(données!A37,réputations!$CG$57:$CJ$122,4,FALSE))</f>
        <v>9214/12000</v>
      </c>
      <c r="C37" s="3" t="str">
        <f>_xlfn.IFERROR((VLOOKUP(données!A37,réputations!$AQ$2:$AT$55,4,FALSE)),"0/3000")</f>
        <v>604/1000</v>
      </c>
      <c r="D37" s="3" t="str">
        <f>_xlfn.IFERROR((VLOOKUP($A37,réputations!$AQ$141:$AT$180,4,FALSE)),"0/3000")</f>
        <v>2990/6000</v>
      </c>
      <c r="E37" s="3" t="s">
        <v>108</v>
      </c>
      <c r="F37" s="3" t="s">
        <v>283</v>
      </c>
      <c r="G37" s="3" t="s">
        <v>150</v>
      </c>
      <c r="H37" s="3" t="s">
        <v>65</v>
      </c>
      <c r="I37" s="3" t="s">
        <v>65</v>
      </c>
      <c r="J37" s="3" t="s">
        <v>65</v>
      </c>
      <c r="K37" s="3" t="str">
        <f>_xlfn.IFERROR((VLOOKUP($A37,réputations!$AQ$119:$AT$139,4,FALSE)),"0/3000")</f>
        <v>0/3000</v>
      </c>
      <c r="L37" s="3" t="s">
        <v>65</v>
      </c>
    </row>
    <row r="38" spans="1:12" ht="13.5" customHeight="1" thickBot="1">
      <c r="A38" s="12" t="s">
        <v>56</v>
      </c>
      <c r="B38" s="3" t="str">
        <f>(VLOOKUP(données!A38,réputations!$CG$57:$CJ$122,4,FALSE))</f>
        <v>1108/6000</v>
      </c>
      <c r="C38" s="3" t="str">
        <f>_xlfn.IFERROR((VLOOKUP(données!A38,réputations!$AQ$2:$AT$55,4,FALSE)),"0/3000")</f>
        <v>2310/3000</v>
      </c>
      <c r="D38" s="3" t="str">
        <f>_xlfn.IFERROR((VLOOKUP($A38,réputations!$AQ$141:$AT$180,4,FALSE)),"0/3000")</f>
        <v>0/3000</v>
      </c>
      <c r="E38" s="3" t="s">
        <v>65</v>
      </c>
      <c r="F38" s="3" t="s">
        <v>65</v>
      </c>
      <c r="G38" s="3" t="s">
        <v>65</v>
      </c>
      <c r="H38" s="3" t="s">
        <v>65</v>
      </c>
      <c r="I38" s="3" t="s">
        <v>65</v>
      </c>
      <c r="J38" s="3" t="s">
        <v>65</v>
      </c>
      <c r="K38" s="3" t="str">
        <f>_xlfn.IFERROR((VLOOKUP($A38,réputations!$AQ$119:$AT$139,4,FALSE)),"0/3000")</f>
        <v>0/3000</v>
      </c>
      <c r="L38" s="3" t="s">
        <v>65</v>
      </c>
    </row>
    <row r="39" s="5" customFormat="1" ht="21" customHeight="1" thickBot="1">
      <c r="A39" s="6" t="s">
        <v>57</v>
      </c>
    </row>
    <row r="40" spans="1:12" ht="13.5" customHeight="1" thickBot="1" thickTop="1">
      <c r="A40" s="12" t="s">
        <v>58</v>
      </c>
      <c r="B40" s="3" t="str">
        <f>(VLOOKUP(données!A40,réputations!$CG$57:$CJ$122,4,FALSE))</f>
        <v>15151/21000</v>
      </c>
      <c r="C40" s="3" t="str">
        <f>_xlfn.IFERROR((VLOOKUP(données!A40,réputations!$AQ$2:$AT$55,4,FALSE)),"0/3000")</f>
        <v>3413/36000</v>
      </c>
      <c r="D40" s="3" t="str">
        <f>_xlfn.IFERROR((VLOOKUP($A40,réputations!$AQ$141:$AT$180,4,FALSE)),"0/3000")</f>
        <v>467/6000</v>
      </c>
      <c r="E40" s="3" t="s">
        <v>109</v>
      </c>
      <c r="F40" s="3" t="s">
        <v>284</v>
      </c>
      <c r="G40" s="3" t="s">
        <v>151</v>
      </c>
      <c r="H40" s="3" t="s">
        <v>65</v>
      </c>
      <c r="I40" s="3" t="s">
        <v>188</v>
      </c>
      <c r="J40" s="3" t="s">
        <v>65</v>
      </c>
      <c r="K40" s="3" t="str">
        <f>_xlfn.IFERROR((VLOOKUP($A40,réputations!$AQ$119:$AT$139,4,FALSE)),"0/3000")</f>
        <v>0/3000</v>
      </c>
      <c r="L40" s="3" t="s">
        <v>65</v>
      </c>
    </row>
    <row r="41" spans="1:12" ht="13.5" customHeight="1" thickBot="1">
      <c r="A41" s="12" t="s">
        <v>29</v>
      </c>
      <c r="B41" s="3" t="str">
        <f>(VLOOKUP(données!A41,réputations!$CG$57:$CJ$122,4,FALSE))</f>
        <v>999/1000</v>
      </c>
      <c r="C41" s="3" t="str">
        <f>_xlfn.IFERROR((VLOOKUP(données!A41,réputations!$AQ$2:$AT$55,4,FALSE)),"0/3000")</f>
        <v>10910/12000</v>
      </c>
      <c r="D41" s="3" t="str">
        <f>_xlfn.IFERROR((VLOOKUP($A41,réputations!$AQ$141:$AT$180,4,FALSE)),"0/3000")</f>
        <v>3550/6000</v>
      </c>
      <c r="E41" s="3" t="s">
        <v>110</v>
      </c>
      <c r="F41" s="3" t="s">
        <v>285</v>
      </c>
      <c r="G41" s="3" t="s">
        <v>152</v>
      </c>
      <c r="H41" s="3" t="s">
        <v>65</v>
      </c>
      <c r="I41" s="3" t="s">
        <v>189</v>
      </c>
      <c r="J41" s="3" t="s">
        <v>65</v>
      </c>
      <c r="K41" s="3" t="str">
        <f>_xlfn.IFERROR((VLOOKUP($A41,réputations!$AQ$119:$AT$139,4,FALSE)),"0/3000")</f>
        <v>0/3000</v>
      </c>
      <c r="L41" s="3" t="s">
        <v>65</v>
      </c>
    </row>
    <row r="42" spans="1:12" ht="13.5" customHeight="1" thickBot="1">
      <c r="A42" s="12" t="s">
        <v>28</v>
      </c>
      <c r="B42" s="3" t="e">
        <f>(VLOOKUP(données!A42,réputations!$CG$57:$CJ$122,4,FALSE))</f>
        <v>#N/A</v>
      </c>
      <c r="C42" s="3" t="str">
        <f>_xlfn.IFERROR((VLOOKUP(données!A42,réputations!$AQ$2:$AT$55,4,FALSE)),"0/3000")</f>
        <v>11352/21000</v>
      </c>
      <c r="D42" s="3" t="str">
        <f>_xlfn.IFERROR((VLOOKUP($A42,réputations!$AQ$141:$AT$180,4,FALSE)),"0/3000")</f>
        <v>1985/3000</v>
      </c>
      <c r="E42" s="3" t="s">
        <v>111</v>
      </c>
      <c r="F42" s="3" t="s">
        <v>286</v>
      </c>
      <c r="G42" s="3" t="s">
        <v>153</v>
      </c>
      <c r="H42" s="3" t="s">
        <v>65</v>
      </c>
      <c r="I42" s="3" t="s">
        <v>190</v>
      </c>
      <c r="J42" s="3" t="s">
        <v>65</v>
      </c>
      <c r="K42" s="3" t="str">
        <f>_xlfn.IFERROR((VLOOKUP($A42,réputations!$AQ$119:$AT$139,4,FALSE)),"0/3000")</f>
        <v>0/3000</v>
      </c>
      <c r="L42" s="3" t="s">
        <v>65</v>
      </c>
    </row>
    <row r="43" spans="1:12" ht="13.5" customHeight="1" thickBot="1">
      <c r="A43" s="12" t="s">
        <v>30</v>
      </c>
      <c r="B43" s="3" t="str">
        <f>(VLOOKUP(données!A43,réputations!$CG$57:$CJ$122,4,FALSE))</f>
        <v>999/1000</v>
      </c>
      <c r="C43" s="3" t="str">
        <f>_xlfn.IFERROR((VLOOKUP(données!A43,réputations!$AQ$2:$AT$55,4,FALSE)),"0/3000")</f>
        <v>9773/12000</v>
      </c>
      <c r="D43" s="3" t="str">
        <f>_xlfn.IFERROR((VLOOKUP($A43,réputations!$AQ$141:$AT$180,4,FALSE)),"0/3000")</f>
        <v>1387/6000</v>
      </c>
      <c r="E43" s="3" t="s">
        <v>113</v>
      </c>
      <c r="F43" s="3" t="s">
        <v>287</v>
      </c>
      <c r="G43" s="3" t="s">
        <v>154</v>
      </c>
      <c r="H43" s="3" t="s">
        <v>65</v>
      </c>
      <c r="I43" s="3" t="s">
        <v>191</v>
      </c>
      <c r="J43" s="3" t="s">
        <v>65</v>
      </c>
      <c r="K43" s="3" t="str">
        <f>_xlfn.IFERROR((VLOOKUP($A43,réputations!$AQ$119:$AT$139,4,FALSE)),"0/3000")</f>
        <v>0/3000</v>
      </c>
      <c r="L43" s="3" t="s">
        <v>65</v>
      </c>
    </row>
    <row r="44" spans="1:12" ht="13.5" customHeight="1" thickBot="1">
      <c r="A44" s="12" t="s">
        <v>31</v>
      </c>
      <c r="B44" s="3" t="str">
        <f>(VLOOKUP(données!A44,réputations!$CG$57:$CJ$122,4,FALSE))</f>
        <v>2278/21000</v>
      </c>
      <c r="C44" s="3" t="str">
        <f>_xlfn.IFERROR((VLOOKUP(données!A44,réputations!$AQ$2:$AT$55,4,FALSE)),"0/3000")</f>
        <v>8057/21000</v>
      </c>
      <c r="D44" s="3" t="str">
        <f>_xlfn.IFERROR((VLOOKUP($A44,réputations!$AQ$141:$AT$180,4,FALSE)),"0/3000")</f>
        <v>0/3000</v>
      </c>
      <c r="E44" s="3" t="s">
        <v>65</v>
      </c>
      <c r="F44" s="3" t="s">
        <v>103</v>
      </c>
      <c r="G44" s="3" t="s">
        <v>155</v>
      </c>
      <c r="H44" s="3" t="s">
        <v>65</v>
      </c>
      <c r="I44" s="3" t="s">
        <v>85</v>
      </c>
      <c r="J44" s="3" t="s">
        <v>65</v>
      </c>
      <c r="K44" s="3" t="str">
        <f>_xlfn.IFERROR((VLOOKUP($A44,réputations!$AQ$119:$AT$139,4,FALSE)),"0/3000")</f>
        <v>0/3000</v>
      </c>
      <c r="L44" s="3" t="s">
        <v>65</v>
      </c>
    </row>
    <row r="45" spans="1:12" ht="13.5" customHeight="1" thickBot="1">
      <c r="A45" s="12" t="s">
        <v>32</v>
      </c>
      <c r="B45" s="3" t="str">
        <f>(VLOOKUP(données!A45,réputations!$CG$57:$CJ$122,4,FALSE))</f>
        <v>18723/21000</v>
      </c>
      <c r="C45" s="3" t="str">
        <f>_xlfn.IFERROR((VLOOKUP(données!A45,réputations!$AQ$2:$AT$55,4,FALSE)),"0/3000")</f>
        <v>3367/6000</v>
      </c>
      <c r="D45" s="3" t="str">
        <f>_xlfn.IFERROR((VLOOKUP($A45,réputations!$AQ$141:$AT$180,4,FALSE)),"0/3000")</f>
        <v>2378/6000</v>
      </c>
      <c r="E45" s="3" t="s">
        <v>65</v>
      </c>
      <c r="F45" s="3" t="s">
        <v>65</v>
      </c>
      <c r="G45" s="3" t="s">
        <v>156</v>
      </c>
      <c r="H45" s="3" t="s">
        <v>65</v>
      </c>
      <c r="I45" s="3" t="s">
        <v>65</v>
      </c>
      <c r="J45" s="3" t="s">
        <v>65</v>
      </c>
      <c r="K45" s="3" t="str">
        <f>_xlfn.IFERROR((VLOOKUP($A45,réputations!$AQ$119:$AT$139,4,FALSE)),"0/3000")</f>
        <v>0/3000</v>
      </c>
      <c r="L45" s="3" t="s">
        <v>65</v>
      </c>
    </row>
    <row r="46" s="4" customFormat="1" ht="24" customHeight="1" thickBot="1">
      <c r="A46" s="7" t="s">
        <v>59</v>
      </c>
    </row>
    <row r="47" spans="1:12" ht="13.5" customHeight="1" thickBot="1" thickTop="1">
      <c r="A47" s="12" t="s">
        <v>33</v>
      </c>
      <c r="B47" s="3" t="str">
        <f>(VLOOKUP(données!A47,réputations!$CG$57:$CJ$122,4,FALSE))</f>
        <v>339/1000</v>
      </c>
      <c r="C47" s="3" t="str">
        <f>_xlfn.IFERROR((VLOOKUP(données!A47,réputations!$AQ$2:$AT$55,4,FALSE)),"0/3000")</f>
        <v>743/12000</v>
      </c>
      <c r="D47" s="3" t="str">
        <f>_xlfn.IFERROR((VLOOKUP($A47,réputations!$AQ$141:$AT$180,4,FALSE)),"0/3000")</f>
        <v>950/3000</v>
      </c>
      <c r="E47" s="3" t="s">
        <v>325</v>
      </c>
      <c r="F47" s="3" t="s">
        <v>288</v>
      </c>
      <c r="G47" s="3" t="s">
        <v>157</v>
      </c>
      <c r="H47" s="3" t="s">
        <v>65</v>
      </c>
      <c r="I47" s="3" t="s">
        <v>192</v>
      </c>
      <c r="J47" s="3" t="s">
        <v>308</v>
      </c>
      <c r="K47" s="3" t="str">
        <f>_xlfn.IFERROR((VLOOKUP($A47,réputations!$AQ$119:$AT$139,4,FALSE)),"0/3000")</f>
        <v>88/3000</v>
      </c>
      <c r="L47" s="3" t="s">
        <v>65</v>
      </c>
    </row>
    <row r="48" spans="1:12" ht="13.5" customHeight="1" thickBot="1">
      <c r="A48" s="12" t="s">
        <v>34</v>
      </c>
      <c r="B48" s="3" t="str">
        <f>(VLOOKUP(données!A48,réputations!$CG$57:$CJ$122,4,FALSE))</f>
        <v>357/3000</v>
      </c>
      <c r="C48" s="3" t="str">
        <f>_xlfn.IFERROR((VLOOKUP(données!A48,réputations!$AQ$2:$AT$55,4,FALSE)),"0/3000")</f>
        <v>55/3000</v>
      </c>
      <c r="D48" s="3" t="str">
        <f>_xlfn.IFERROR((VLOOKUP($A48,réputations!$AQ$141:$AT$180,4,FALSE)),"0/3000")</f>
        <v>0/3000</v>
      </c>
      <c r="E48" s="3" t="s">
        <v>65</v>
      </c>
      <c r="F48" s="3" t="s">
        <v>140</v>
      </c>
      <c r="G48" s="3" t="s">
        <v>140</v>
      </c>
      <c r="H48" s="3" t="s">
        <v>65</v>
      </c>
      <c r="I48" s="3" t="s">
        <v>65</v>
      </c>
      <c r="J48" s="3" t="s">
        <v>309</v>
      </c>
      <c r="K48" s="3" t="str">
        <f>_xlfn.IFERROR((VLOOKUP($A48,réputations!$AQ$119:$AT$139,4,FALSE)),"0/3000")</f>
        <v>0/3000</v>
      </c>
      <c r="L48" s="3" t="s">
        <v>65</v>
      </c>
    </row>
    <row r="49" spans="1:12" ht="13.5" customHeight="1" thickBot="1">
      <c r="A49" s="12" t="s">
        <v>35</v>
      </c>
      <c r="B49" s="3" t="str">
        <f>(VLOOKUP(données!A49,réputations!$CG$57:$CJ$122,4,FALSE))</f>
        <v>5242/12000</v>
      </c>
      <c r="C49" s="3" t="str">
        <f>_xlfn.IFERROR((VLOOKUP(données!A49,réputations!$AQ$2:$AT$55,4,FALSE)),"0/3000")</f>
        <v>2530/6000</v>
      </c>
      <c r="D49" s="3" t="str">
        <f>_xlfn.IFERROR((VLOOKUP($A49,réputations!$AQ$141:$AT$180,4,FALSE)),"0/3000")</f>
        <v>100/3000</v>
      </c>
      <c r="E49" s="3" t="s">
        <v>114</v>
      </c>
      <c r="F49" s="3" t="s">
        <v>289</v>
      </c>
      <c r="G49" s="3" t="s">
        <v>158</v>
      </c>
      <c r="H49" s="3" t="s">
        <v>65</v>
      </c>
      <c r="I49" s="3" t="s">
        <v>65</v>
      </c>
      <c r="J49" s="3" t="s">
        <v>65</v>
      </c>
      <c r="K49" s="3" t="str">
        <f>_xlfn.IFERROR((VLOOKUP($A49,réputations!$AQ$119:$AT$139,4,FALSE)),"0/3000")</f>
        <v>0/3000</v>
      </c>
      <c r="L49" s="3" t="s">
        <v>65</v>
      </c>
    </row>
    <row r="50" spans="1:12" ht="13.5" customHeight="1" thickBot="1">
      <c r="A50" s="11" t="s">
        <v>60</v>
      </c>
      <c r="B50" s="3" t="str">
        <f>(VLOOKUP(données!A50,réputations!$CG$57:$CJ$122,4,FALSE))</f>
        <v>1650/3000</v>
      </c>
      <c r="C50" s="3" t="str">
        <f>_xlfn.IFERROR((VLOOKUP(données!A50,réputations!$AQ$2:$AT$55,4,FALSE)),"0/3000")</f>
        <v>220/3000</v>
      </c>
      <c r="D50" s="3" t="str">
        <f>_xlfn.IFERROR((VLOOKUP($A50,réputations!$AQ$141:$AT$180,4,FALSE)),"0/3000")</f>
        <v>0/3000</v>
      </c>
      <c r="E50" s="3" t="s">
        <v>65</v>
      </c>
      <c r="F50" s="3" t="s">
        <v>65</v>
      </c>
      <c r="G50" s="3" t="s">
        <v>65</v>
      </c>
      <c r="H50" s="3" t="s">
        <v>65</v>
      </c>
      <c r="I50" s="3" t="s">
        <v>65</v>
      </c>
      <c r="J50" s="3" t="s">
        <v>65</v>
      </c>
      <c r="K50" s="3" t="str">
        <f>_xlfn.IFERROR((VLOOKUP($A50,réputations!$AQ$119:$AT$139,4,FALSE)),"0/3000")</f>
        <v>0/3000</v>
      </c>
      <c r="L50" s="3" t="s">
        <v>65</v>
      </c>
    </row>
    <row r="51" spans="1:12" ht="13.5" customHeight="1" thickBot="1">
      <c r="A51" s="12" t="s">
        <v>36</v>
      </c>
      <c r="B51" s="3" t="str">
        <f>(VLOOKUP(données!A51,réputations!$CG$57:$CJ$122,4,FALSE))</f>
        <v>2620/21000</v>
      </c>
      <c r="C51" s="3" t="str">
        <f>_xlfn.IFERROR((VLOOKUP(données!A51,réputations!$AQ$2:$AT$55,4,FALSE)),"0/3000")</f>
        <v>999/1000</v>
      </c>
      <c r="D51" s="3" t="str">
        <f>_xlfn.IFERROR((VLOOKUP($A51,réputations!$AQ$141:$AT$180,4,FALSE)),"0/3000")</f>
        <v>314/6000</v>
      </c>
      <c r="E51" s="3" t="s">
        <v>115</v>
      </c>
      <c r="F51" s="3" t="s">
        <v>290</v>
      </c>
      <c r="G51" s="3" t="s">
        <v>159</v>
      </c>
      <c r="H51" s="3" t="s">
        <v>65</v>
      </c>
      <c r="I51" s="3" t="s">
        <v>193</v>
      </c>
      <c r="J51" s="3" t="s">
        <v>65</v>
      </c>
      <c r="K51" s="3" t="str">
        <f>_xlfn.IFERROR((VLOOKUP($A51,réputations!$AQ$119:$AT$139,4,FALSE)),"0/3000")</f>
        <v>0/3000</v>
      </c>
      <c r="L51" s="3" t="s">
        <v>65</v>
      </c>
    </row>
    <row r="52" spans="1:12" ht="13.5" customHeight="1" thickBot="1">
      <c r="A52" s="12" t="s">
        <v>37</v>
      </c>
      <c r="B52" s="3" t="str">
        <f>(VLOOKUP(données!A52,réputations!$CG$57:$CJ$122,4,FALSE))</f>
        <v>5724/6000</v>
      </c>
      <c r="C52" s="3" t="str">
        <f>_xlfn.IFERROR((VLOOKUP(données!A52,réputations!$AQ$2:$AT$55,4,FALSE)),"0/3000")</f>
        <v>5099/6000</v>
      </c>
      <c r="D52" s="3" t="str">
        <f>_xlfn.IFERROR((VLOOKUP($A52,réputations!$AQ$141:$AT$180,4,FALSE)),"0/3000")</f>
        <v>0/3000</v>
      </c>
      <c r="E52" s="3" t="s">
        <v>65</v>
      </c>
      <c r="F52" s="3" t="s">
        <v>65</v>
      </c>
      <c r="G52" s="3" t="s">
        <v>65</v>
      </c>
      <c r="H52" s="3" t="s">
        <v>65</v>
      </c>
      <c r="I52" s="3" t="s">
        <v>65</v>
      </c>
      <c r="J52" s="3" t="s">
        <v>65</v>
      </c>
      <c r="K52" s="3" t="str">
        <f>_xlfn.IFERROR((VLOOKUP($A52,réputations!$AQ$119:$AT$139,4,FALSE)),"0/3000")</f>
        <v>0/3000</v>
      </c>
      <c r="L52" s="3" t="s">
        <v>65</v>
      </c>
    </row>
    <row r="53" spans="1:12" ht="13.5" customHeight="1" thickBot="1">
      <c r="A53" s="12" t="s">
        <v>38</v>
      </c>
      <c r="B53" s="3" t="str">
        <f>(VLOOKUP(données!A53,réputations!$CG$57:$CJ$122,4,FALSE))</f>
        <v>212/12000</v>
      </c>
      <c r="C53" s="3" t="str">
        <f>_xlfn.IFERROR((VLOOKUP(données!A53,réputations!$AQ$2:$AT$55,4,FALSE)),"0/3000")</f>
        <v>14/12000</v>
      </c>
      <c r="D53" s="3" t="str">
        <f>_xlfn.IFERROR((VLOOKUP($A53,réputations!$AQ$141:$AT$180,4,FALSE)),"0/3000")</f>
        <v>1500/3000</v>
      </c>
      <c r="E53" s="3" t="s">
        <v>65</v>
      </c>
      <c r="F53" s="3" t="s">
        <v>291</v>
      </c>
      <c r="G53" s="3" t="s">
        <v>160</v>
      </c>
      <c r="H53" s="3" t="s">
        <v>65</v>
      </c>
      <c r="I53" s="3" t="s">
        <v>65</v>
      </c>
      <c r="J53" s="3" t="s">
        <v>65</v>
      </c>
      <c r="K53" s="3" t="str">
        <f>_xlfn.IFERROR((VLOOKUP($A53,réputations!$AQ$119:$AT$139,4,FALSE)),"0/3000")</f>
        <v>0/3000</v>
      </c>
      <c r="L53" s="3" t="s">
        <v>65</v>
      </c>
    </row>
    <row r="54" spans="1:12" ht="13.5" customHeight="1" thickBot="1">
      <c r="A54" s="11" t="s">
        <v>61</v>
      </c>
      <c r="B54" s="3" t="str">
        <f>(VLOOKUP(données!A54,réputations!$CG$57:$CJ$122,4,FALSE))</f>
        <v>1425/6000</v>
      </c>
      <c r="C54" s="3" t="str">
        <f>_xlfn.IFERROR((VLOOKUP(données!A54,réputations!$AQ$2:$AT$55,4,FALSE)),"0/3000")</f>
        <v>0/3000</v>
      </c>
      <c r="D54" s="3" t="str">
        <f>_xlfn.IFERROR((VLOOKUP($A54,réputations!$AQ$141:$AT$180,4,FALSE)),"0/3000")</f>
        <v>483/6000</v>
      </c>
      <c r="E54" s="3" t="s">
        <v>116</v>
      </c>
      <c r="F54" s="3" t="s">
        <v>65</v>
      </c>
      <c r="G54" s="3" t="s">
        <v>161</v>
      </c>
      <c r="H54" s="3" t="s">
        <v>65</v>
      </c>
      <c r="I54" s="3" t="s">
        <v>65</v>
      </c>
      <c r="J54" s="3" t="s">
        <v>65</v>
      </c>
      <c r="K54" s="3" t="str">
        <f>_xlfn.IFERROR((VLOOKUP($A54,réputations!$AQ$119:$AT$139,4,FALSE)),"0/3000")</f>
        <v>0/3000</v>
      </c>
      <c r="L54" s="3" t="s">
        <v>65</v>
      </c>
    </row>
    <row r="55" spans="1:12" ht="13.5" customHeight="1" thickBot="1">
      <c r="A55" s="12" t="s">
        <v>62</v>
      </c>
      <c r="B55" s="3" t="str">
        <f>(VLOOKUP(données!A55,réputations!$CG$57:$CJ$122,4,FALSE))</f>
        <v>7175/36000</v>
      </c>
      <c r="C55" s="3" t="str">
        <f>_xlfn.IFERROR((VLOOKUP(données!A55,réputations!$AQ$2:$AT$55,4,FALSE)),"0/3000")</f>
        <v>23975/36000</v>
      </c>
      <c r="D55" s="3" t="str">
        <f>_xlfn.IFERROR((VLOOKUP($A55,réputations!$AQ$141:$AT$180,4,FALSE)),"0/3000")</f>
        <v>31100/36000</v>
      </c>
      <c r="E55" s="3" t="s">
        <v>117</v>
      </c>
      <c r="F55" s="3" t="s">
        <v>292</v>
      </c>
      <c r="G55" s="3" t="s">
        <v>162</v>
      </c>
      <c r="H55" s="3" t="s">
        <v>65</v>
      </c>
      <c r="I55" s="3" t="s">
        <v>65</v>
      </c>
      <c r="J55" s="3" t="s">
        <v>310</v>
      </c>
      <c r="K55" s="3" t="str">
        <f>_xlfn.IFERROR((VLOOKUP($A55,réputations!$AQ$119:$AT$139,4,FALSE)),"0/3000")</f>
        <v>0/3000</v>
      </c>
      <c r="L55" s="3" t="s">
        <v>65</v>
      </c>
    </row>
    <row r="56" spans="1:12" ht="13.5" customHeight="1" thickBot="1">
      <c r="A56" s="11" t="s">
        <v>63</v>
      </c>
      <c r="B56" s="3" t="str">
        <f>(VLOOKUP(données!A56,réputations!$CG$57:$CJ$122,4,FALSE))</f>
        <v>14825/36000</v>
      </c>
      <c r="C56" s="3" t="str">
        <f>_xlfn.IFERROR((VLOOKUP(données!A56,réputations!$AQ$2:$AT$55,4,FALSE)),"0/3000")</f>
        <v>0/3000</v>
      </c>
      <c r="D56" s="3" t="str">
        <f>_xlfn.IFERROR((VLOOKUP($A56,réputations!$AQ$141:$AT$180,4,FALSE)),"0/3000")</f>
        <v>0/3000</v>
      </c>
      <c r="E56" s="3" t="s">
        <v>118</v>
      </c>
      <c r="F56" s="3" t="s">
        <v>65</v>
      </c>
      <c r="G56" s="3" t="s">
        <v>163</v>
      </c>
      <c r="H56" s="3" t="s">
        <v>65</v>
      </c>
      <c r="I56" s="3" t="s">
        <v>65</v>
      </c>
      <c r="J56" s="3" t="s">
        <v>65</v>
      </c>
      <c r="K56" s="3" t="str">
        <f>_xlfn.IFERROR((VLOOKUP($A56,réputations!$AQ$119:$AT$139,4,FALSE)),"0/3000")</f>
        <v>0/3000</v>
      </c>
      <c r="L56" s="3" t="s">
        <v>65</v>
      </c>
    </row>
    <row r="57" spans="1:12" ht="13.5" customHeight="1" thickBot="1">
      <c r="A57" s="11" t="s">
        <v>64</v>
      </c>
      <c r="B57" s="10" t="str">
        <f>(VLOOKUP(données!A57,réputations!$CG$57:$CJ$122,4,FALSE))</f>
        <v>11/3000</v>
      </c>
      <c r="C57" s="10" t="str">
        <f>_xlfn.IFERROR((VLOOKUP(données!A57,réputations!$AQ$2:$AT$55,4,FALSE)),"0/3000")</f>
        <v>11/3000</v>
      </c>
      <c r="D57" s="10" t="str">
        <f>_xlfn.IFERROR((VLOOKUP($A57,réputations!$AQ$141:$AT$180,4,FALSE)),"0/3000")</f>
        <v>0/3000</v>
      </c>
      <c r="E57" s="10" t="s">
        <v>65</v>
      </c>
      <c r="F57" s="10" t="s">
        <v>65</v>
      </c>
      <c r="G57" s="10" t="s">
        <v>65</v>
      </c>
      <c r="H57" s="10" t="s">
        <v>65</v>
      </c>
      <c r="I57" s="10" t="s">
        <v>65</v>
      </c>
      <c r="J57" s="10" t="s">
        <v>311</v>
      </c>
      <c r="K57" s="10" t="str">
        <f>_xlfn.IFERROR((VLOOKUP($A57,réputations!$AQ$119:$AT$139,4,FALSE)),"0/3000")</f>
        <v>91/6000</v>
      </c>
      <c r="L57" s="10" t="s">
        <v>65</v>
      </c>
    </row>
    <row r="58" spans="1:12" ht="13.5" customHeight="1" thickBot="1">
      <c r="A58" s="12" t="s">
        <v>66</v>
      </c>
      <c r="B58" s="3" t="str">
        <f>(VLOOKUP(données!A58,réputations!$CG$57:$CJ$122,4,FALSE))</f>
        <v>1422/36000</v>
      </c>
      <c r="C58" s="3" t="str">
        <f>_xlfn.IFERROR((VLOOKUP(données!A58,réputations!$AQ$2:$AT$55,4,FALSE)),"0/3000")</f>
        <v>0/3000</v>
      </c>
      <c r="D58" s="3" t="str">
        <f>_xlfn.IFERROR((VLOOKUP($A58,réputations!$AQ$141:$AT$180,4,FALSE)),"0/3000")</f>
        <v>0/3000</v>
      </c>
      <c r="E58" s="3" t="s">
        <v>65</v>
      </c>
      <c r="F58" s="3" t="s">
        <v>65</v>
      </c>
      <c r="G58" s="3" t="s">
        <v>65</v>
      </c>
      <c r="H58" s="3" t="s">
        <v>65</v>
      </c>
      <c r="I58" s="3" t="s">
        <v>65</v>
      </c>
      <c r="J58" s="3" t="s">
        <v>65</v>
      </c>
      <c r="K58" s="3" t="str">
        <f>_xlfn.IFERROR((VLOOKUP($A58,réputations!$AQ$119:$AT$139,4,FALSE)),"0/3000")</f>
        <v>0/3000</v>
      </c>
      <c r="L58" s="3" t="s">
        <v>65</v>
      </c>
    </row>
    <row r="59" spans="1:12" ht="13.5" customHeight="1" thickBot="1">
      <c r="A59" s="12" t="s">
        <v>39</v>
      </c>
      <c r="B59" s="3" t="str">
        <f>(VLOOKUP(données!A59,réputations!$CG$57:$CJ$122,4,FALSE))</f>
        <v>999/1000</v>
      </c>
      <c r="C59" s="3" t="str">
        <f>_xlfn.IFERROR((VLOOKUP(données!A59,réputations!$AQ$2:$AT$55,4,FALSE)),"0/3000")</f>
        <v>999/1000</v>
      </c>
      <c r="D59" s="3" t="str">
        <f>_xlfn.IFERROR((VLOOKUP($A59,réputations!$AQ$141:$AT$180,4,FALSE)),"0/3000")</f>
        <v>0/3000</v>
      </c>
      <c r="E59" s="3" t="s">
        <v>119</v>
      </c>
      <c r="F59" s="3" t="s">
        <v>293</v>
      </c>
      <c r="G59" s="3" t="s">
        <v>164</v>
      </c>
      <c r="H59" s="3" t="s">
        <v>65</v>
      </c>
      <c r="I59" s="3" t="s">
        <v>194</v>
      </c>
      <c r="J59" s="3" t="s">
        <v>312</v>
      </c>
      <c r="K59" s="3" t="str">
        <f>_xlfn.IFERROR((VLOOKUP($A59,réputations!$AQ$119:$AT$139,4,FALSE)),"0/3000")</f>
        <v>200/3000</v>
      </c>
      <c r="L59" s="3" t="s">
        <v>65</v>
      </c>
    </row>
    <row r="60" spans="1:12" s="5" customFormat="1" ht="21" customHeight="1" thickBot="1">
      <c r="A60" s="6" t="s">
        <v>67</v>
      </c>
      <c r="B60" s="8" t="str">
        <f>(VLOOKUP(données!A60,réputations!$CG$57:$CJ$122,4,FALSE))</f>
        <v>11903/21000</v>
      </c>
      <c r="C60" s="8" t="str">
        <f>_xlfn.IFERROR((VLOOKUP(données!A60,réputations!$AQ$2:$AT$55,4,FALSE)),"0/3000")</f>
        <v>1649/21000</v>
      </c>
      <c r="D60" s="8" t="str">
        <f>_xlfn.IFERROR((VLOOKUP($A60,réputations!$AQ$141:$AT$180,4,FALSE)),"0/3000")</f>
        <v>5976/6000</v>
      </c>
      <c r="E60" s="8" t="s">
        <v>337</v>
      </c>
      <c r="F60" s="8" t="s">
        <v>294</v>
      </c>
      <c r="G60" s="8" t="s">
        <v>165</v>
      </c>
      <c r="H60" s="8" t="s">
        <v>65</v>
      </c>
      <c r="I60" s="8" t="s">
        <v>195</v>
      </c>
      <c r="J60" s="8" t="s">
        <v>313</v>
      </c>
      <c r="K60" s="8" t="str">
        <f>_xlfn.IFERROR((VLOOKUP($A60,réputations!$AQ$119:$AT$139,4,FALSE)),"0/3000")</f>
        <v>5976/6000</v>
      </c>
      <c r="L60" s="8" t="s">
        <v>65</v>
      </c>
    </row>
    <row r="61" spans="1:12" ht="13.5" customHeight="1" thickBot="1" thickTop="1">
      <c r="A61" s="12" t="s">
        <v>12</v>
      </c>
      <c r="B61" s="3" t="str">
        <f>(VLOOKUP(données!A61,réputations!$CG$57:$CJ$122,4,FALSE))</f>
        <v>999/1000</v>
      </c>
      <c r="C61" s="3" t="str">
        <f>_xlfn.IFERROR((VLOOKUP(données!A61,réputations!$AQ$2:$AT$55,4,FALSE)),"0/3000")</f>
        <v>999/1000</v>
      </c>
      <c r="D61" s="3" t="str">
        <f>_xlfn.IFERROR((VLOOKUP($A61,réputations!$AQ$141:$AT$180,4,FALSE)),"0/3000")</f>
        <v>15352/21000</v>
      </c>
      <c r="E61" s="3" t="s">
        <v>344</v>
      </c>
      <c r="F61" s="3" t="s">
        <v>295</v>
      </c>
      <c r="G61" s="3" t="s">
        <v>166</v>
      </c>
      <c r="H61" s="3" t="s">
        <v>65</v>
      </c>
      <c r="I61" s="3" t="s">
        <v>196</v>
      </c>
      <c r="J61" s="3" t="s">
        <v>314</v>
      </c>
      <c r="K61" s="3" t="str">
        <f>_xlfn.IFERROR((VLOOKUP($A61,réputations!$AQ$119:$AT$139,4,FALSE)),"0/3000")</f>
        <v>5882/6000</v>
      </c>
      <c r="L61" s="3" t="s">
        <v>65</v>
      </c>
    </row>
    <row r="62" spans="1:12" ht="13.5" customHeight="1" thickBot="1">
      <c r="A62" s="12" t="s">
        <v>13</v>
      </c>
      <c r="B62" s="3" t="str">
        <f>(VLOOKUP(données!A62,réputations!$CG$57:$CJ$122,4,FALSE))</f>
        <v>999/1000</v>
      </c>
      <c r="C62" s="3" t="str">
        <f>_xlfn.IFERROR((VLOOKUP(données!A62,réputations!$AQ$2:$AT$55,4,FALSE)),"0/3000")</f>
        <v>999/1000</v>
      </c>
      <c r="D62" s="3" t="str">
        <f>_xlfn.IFERROR((VLOOKUP($A62,réputations!$AQ$141:$AT$180,4,FALSE)),"0/3000")</f>
        <v>999/1000</v>
      </c>
      <c r="E62" s="3" t="s">
        <v>338</v>
      </c>
      <c r="F62" s="3" t="s">
        <v>296</v>
      </c>
      <c r="G62" s="3" t="s">
        <v>167</v>
      </c>
      <c r="H62" s="3" t="s">
        <v>65</v>
      </c>
      <c r="I62" s="3" t="s">
        <v>197</v>
      </c>
      <c r="J62" s="3" t="s">
        <v>315</v>
      </c>
      <c r="K62" s="3" t="str">
        <f>_xlfn.IFERROR((VLOOKUP($A62,réputations!$AQ$119:$AT$139,4,FALSE)),"0/3000")</f>
        <v>2097/12000</v>
      </c>
      <c r="L62" s="3" t="s">
        <v>65</v>
      </c>
    </row>
    <row r="63" spans="1:12" ht="13.5" customHeight="1" thickBot="1">
      <c r="A63" s="12" t="s">
        <v>14</v>
      </c>
      <c r="B63" s="3" t="str">
        <f>(VLOOKUP(données!A63,réputations!$CG$57:$CJ$122,4,FALSE))</f>
        <v>999/1000</v>
      </c>
      <c r="C63" s="3" t="str">
        <f>_xlfn.IFERROR((VLOOKUP(données!A63,réputations!$AQ$2:$AT$55,4,FALSE)),"0/3000")</f>
        <v>999/1000</v>
      </c>
      <c r="D63" s="3" t="str">
        <f>_xlfn.IFERROR((VLOOKUP($A63,réputations!$AQ$141:$AT$180,4,FALSE)),"0/3000")</f>
        <v>18716/21000</v>
      </c>
      <c r="E63" s="3" t="s">
        <v>339</v>
      </c>
      <c r="F63" s="3" t="s">
        <v>297</v>
      </c>
      <c r="G63" s="3" t="s">
        <v>47</v>
      </c>
      <c r="H63" s="3" t="s">
        <v>65</v>
      </c>
      <c r="I63" s="3" t="s">
        <v>198</v>
      </c>
      <c r="J63" s="3" t="s">
        <v>316</v>
      </c>
      <c r="K63" s="3" t="str">
        <f>_xlfn.IFERROR((VLOOKUP($A63,réputations!$AQ$119:$AT$139,4,FALSE)),"0/3000")</f>
        <v>10515/21000</v>
      </c>
      <c r="L63" s="3" t="s">
        <v>65</v>
      </c>
    </row>
    <row r="64" spans="1:12" ht="13.5" customHeight="1" thickBot="1">
      <c r="A64" s="12" t="s">
        <v>11</v>
      </c>
      <c r="B64" s="3" t="str">
        <f>(VLOOKUP(données!A64,réputations!$CG$57:$CJ$122,4,FALSE))</f>
        <v>999/1000</v>
      </c>
      <c r="C64" s="3" t="str">
        <f>_xlfn.IFERROR((VLOOKUP(données!A64,réputations!$AQ$2:$AT$55,4,FALSE)),"0/3000")</f>
        <v>999/1000</v>
      </c>
      <c r="D64" s="3" t="str">
        <f>_xlfn.IFERROR((VLOOKUP($A64,réputations!$AQ$141:$AT$180,4,FALSE)),"0/3000")</f>
        <v>19261/21000</v>
      </c>
      <c r="E64" s="3" t="s">
        <v>340</v>
      </c>
      <c r="F64" s="3" t="s">
        <v>298</v>
      </c>
      <c r="G64" s="3" t="s">
        <v>168</v>
      </c>
      <c r="H64" s="3" t="s">
        <v>65</v>
      </c>
      <c r="I64" s="3" t="s">
        <v>197</v>
      </c>
      <c r="J64" s="3" t="s">
        <v>317</v>
      </c>
      <c r="K64" s="3" t="str">
        <f>_xlfn.IFERROR((VLOOKUP($A64,réputations!$AQ$119:$AT$139,4,FALSE)),"0/3000")</f>
        <v>2575/12000</v>
      </c>
      <c r="L64" s="3" t="s">
        <v>65</v>
      </c>
    </row>
    <row r="65" spans="1:12" ht="13.5" customHeight="1" thickBot="1">
      <c r="A65" s="12" t="s">
        <v>10</v>
      </c>
      <c r="B65" s="3" t="str">
        <f>(VLOOKUP(données!A65,réputations!$CG$57:$CJ$122,4,FALSE))</f>
        <v>999/1000</v>
      </c>
      <c r="C65" s="3" t="str">
        <f>_xlfn.IFERROR((VLOOKUP(données!A65,réputations!$AQ$2:$AT$55,4,FALSE)),"0/3000")</f>
        <v>999/1000</v>
      </c>
      <c r="D65" s="3" t="str">
        <f>_xlfn.IFERROR((VLOOKUP($A65,réputations!$AQ$141:$AT$180,4,FALSE)),"0/3000")</f>
        <v>999/1000</v>
      </c>
      <c r="E65" s="3" t="s">
        <v>341</v>
      </c>
      <c r="F65" s="3" t="s">
        <v>299</v>
      </c>
      <c r="G65" s="3" t="s">
        <v>169</v>
      </c>
      <c r="H65" s="3" t="s">
        <v>65</v>
      </c>
      <c r="I65" s="3" t="s">
        <v>199</v>
      </c>
      <c r="J65" s="3" t="s">
        <v>318</v>
      </c>
      <c r="K65" s="3" t="str">
        <f>_xlfn.IFERROR((VLOOKUP($A65,réputations!$AQ$119:$AT$139,4,FALSE)),"0/3000")</f>
        <v>4598/12000</v>
      </c>
      <c r="L65" s="3" t="s">
        <v>65</v>
      </c>
    </row>
    <row r="66" s="5" customFormat="1" ht="21" customHeight="1" thickBot="1">
      <c r="A66" s="6" t="s">
        <v>68</v>
      </c>
    </row>
    <row r="67" spans="1:12" ht="13.5" customHeight="1" thickBot="1" thickTop="1">
      <c r="A67" s="12" t="s">
        <v>19</v>
      </c>
      <c r="B67" s="3" t="str">
        <f>(VLOOKUP(données!A67,réputations!$CG$57:$CJ$122,4,FALSE))</f>
        <v>6681/12000</v>
      </c>
      <c r="C67" s="3" t="str">
        <f>_xlfn.IFERROR((VLOOKUP(données!A67,réputations!$AQ$2:$AT$55,4,FALSE)),"0/3000")</f>
        <v>15628/21000</v>
      </c>
      <c r="D67" s="3" t="str">
        <f>_xlfn.IFERROR((VLOOKUP($A67,réputations!$AQ$141:$AT$180,4,FALSE)),"0/3000")</f>
        <v>0/3000</v>
      </c>
      <c r="E67" s="3" t="s">
        <v>65</v>
      </c>
      <c r="F67" s="3" t="s">
        <v>47</v>
      </c>
      <c r="G67" s="3" t="s">
        <v>170</v>
      </c>
      <c r="H67" s="3" t="s">
        <v>65</v>
      </c>
      <c r="I67" s="3" t="s">
        <v>65</v>
      </c>
      <c r="J67" s="3" t="s">
        <v>65</v>
      </c>
      <c r="K67" s="3" t="str">
        <f>_xlfn.IFERROR((VLOOKUP($A67,réputations!$AQ$119:$AT$139,4,FALSE)),"0/3000")</f>
        <v>0/3000</v>
      </c>
      <c r="L67" s="3" t="s">
        <v>65</v>
      </c>
    </row>
    <row r="68" spans="1:12" ht="13.5" customHeight="1" thickBot="1">
      <c r="A68" s="12" t="s">
        <v>17</v>
      </c>
      <c r="B68" s="3" t="str">
        <f>(VLOOKUP(données!A68,réputations!$CG$57:$CJ$122,4,FALSE))</f>
        <v>1331/3000</v>
      </c>
      <c r="C68" s="3" t="str">
        <f>_xlfn.IFERROR((VLOOKUP(données!A68,réputations!$AQ$2:$AT$55,4,FALSE)),"0/3000")</f>
        <v>432/6000</v>
      </c>
      <c r="D68" s="3" t="str">
        <f>_xlfn.IFERROR((VLOOKUP($A68,réputations!$AQ$141:$AT$180,4,FALSE)),"0/3000")</f>
        <v>0/3000</v>
      </c>
      <c r="E68" s="3" t="s">
        <v>342</v>
      </c>
      <c r="F68" s="3" t="s">
        <v>300</v>
      </c>
      <c r="G68" s="3" t="s">
        <v>65</v>
      </c>
      <c r="H68" s="3" t="s">
        <v>65</v>
      </c>
      <c r="I68" s="3" t="s">
        <v>65</v>
      </c>
      <c r="J68" s="3" t="s">
        <v>65</v>
      </c>
      <c r="K68" s="3" t="str">
        <f>_xlfn.IFERROR((VLOOKUP($A68,réputations!$AQ$119:$AT$139,4,FALSE)),"0/3000")</f>
        <v>0/3000</v>
      </c>
      <c r="L68" s="3" t="s">
        <v>65</v>
      </c>
    </row>
    <row r="69" spans="1:12" ht="13.5" customHeight="1" thickBot="1">
      <c r="A69" s="12" t="s">
        <v>18</v>
      </c>
      <c r="B69" s="3" t="str">
        <f>(VLOOKUP(données!A69,réputations!$CG$57:$CJ$122,4,FALSE))</f>
        <v>1243/3000</v>
      </c>
      <c r="C69" s="3" t="str">
        <f>_xlfn.IFERROR((VLOOKUP(données!A69,réputations!$AQ$2:$AT$55,4,FALSE)),"0/3000")</f>
        <v>2090/3000</v>
      </c>
      <c r="D69" s="3" t="str">
        <f>_xlfn.IFERROR((VLOOKUP($A69,réputations!$AQ$141:$AT$180,4,FALSE)),"0/3000")</f>
        <v>0/3000</v>
      </c>
      <c r="E69" s="3" t="s">
        <v>343</v>
      </c>
      <c r="F69" s="3" t="s">
        <v>301</v>
      </c>
      <c r="G69" s="3" t="s">
        <v>65</v>
      </c>
      <c r="H69" s="3" t="s">
        <v>65</v>
      </c>
      <c r="I69" s="3" t="s">
        <v>65</v>
      </c>
      <c r="J69" s="3" t="s">
        <v>65</v>
      </c>
      <c r="K69" s="3" t="str">
        <f>_xlfn.IFERROR((VLOOKUP($A69,réputations!$AQ$119:$AT$139,4,FALSE)),"0/3000")</f>
        <v>0/3000</v>
      </c>
      <c r="L69" s="3" t="s">
        <v>65</v>
      </c>
    </row>
    <row r="70" s="5" customFormat="1" ht="21" customHeight="1" thickBot="1">
      <c r="A70" s="6" t="s">
        <v>69</v>
      </c>
    </row>
    <row r="71" spans="1:12" ht="13.5" customHeight="1" thickBot="1" thickTop="1">
      <c r="A71" s="12" t="s">
        <v>70</v>
      </c>
      <c r="B71" s="3" t="str">
        <f>(VLOOKUP(données!A71,réputations!$CG$57:$CJ$122,4,FALSE))</f>
        <v>1532/21000</v>
      </c>
      <c r="C71" s="3" t="str">
        <f>_xlfn.IFERROR((VLOOKUP(données!A71,réputations!$AQ$2:$AT$55,4,FALSE)),"0/3000")</f>
        <v>499/12000</v>
      </c>
      <c r="D71" s="3" t="str">
        <f>_xlfn.IFERROR((VLOOKUP($A71,réputations!$AQ$141:$AT$180,4,FALSE)),"0/3000")</f>
        <v>0/3000</v>
      </c>
      <c r="E71" s="3" t="s">
        <v>120</v>
      </c>
      <c r="F71" s="3" t="s">
        <v>302</v>
      </c>
      <c r="G71" s="3" t="s">
        <v>171</v>
      </c>
      <c r="H71" s="3" t="s">
        <v>65</v>
      </c>
      <c r="I71" s="3" t="s">
        <v>200</v>
      </c>
      <c r="J71" s="3" t="s">
        <v>319</v>
      </c>
      <c r="K71" s="3" t="str">
        <f>_xlfn.IFERROR((VLOOKUP($A71,réputations!$AQ$119:$AT$139,4,FALSE)),"0/3000")</f>
        <v>830/3000</v>
      </c>
      <c r="L71" s="3" t="s">
        <v>65</v>
      </c>
    </row>
    <row r="72" spans="1:12" ht="13.5" customHeight="1" thickBot="1">
      <c r="A72" s="12" t="s">
        <v>71</v>
      </c>
      <c r="B72" s="3" t="str">
        <f>(VLOOKUP(données!A72,réputations!$CG$57:$CJ$122,4,FALSE))</f>
        <v>3668/21000</v>
      </c>
      <c r="C72" s="3" t="str">
        <f>_xlfn.IFERROR((VLOOKUP(données!A72,réputations!$AQ$2:$AT$55,4,FALSE)),"0/3000")</f>
        <v>4773/6000</v>
      </c>
      <c r="D72" s="3" t="str">
        <f>_xlfn.IFERROR((VLOOKUP($A72,réputations!$AQ$141:$AT$180,4,FALSE)),"0/3000")</f>
        <v>0/3000</v>
      </c>
      <c r="E72" s="3" t="s">
        <v>121</v>
      </c>
      <c r="F72" s="3" t="s">
        <v>303</v>
      </c>
      <c r="G72" s="3" t="s">
        <v>172</v>
      </c>
      <c r="H72" s="3" t="s">
        <v>65</v>
      </c>
      <c r="I72" s="3" t="s">
        <v>201</v>
      </c>
      <c r="J72" s="3" t="s">
        <v>320</v>
      </c>
      <c r="K72" s="3" t="str">
        <f>_xlfn.IFERROR((VLOOKUP($A72,réputations!$AQ$119:$AT$139,4,FALSE)),"0/3000")</f>
        <v>830/3000</v>
      </c>
      <c r="L72" s="3" t="s">
        <v>65</v>
      </c>
    </row>
    <row r="73" spans="1:12" ht="13.5" customHeight="1" thickBot="1">
      <c r="A73" s="12" t="s">
        <v>72</v>
      </c>
      <c r="B73" s="3" t="str">
        <f>(VLOOKUP(données!A73,réputations!$CG$57:$CJ$122,4,FALSE))</f>
        <v>1598/21000</v>
      </c>
      <c r="C73" s="3" t="str">
        <f>_xlfn.IFERROR((VLOOKUP(données!A73,réputations!$AQ$2:$AT$55,4,FALSE)),"0/3000")</f>
        <v>3978/6000</v>
      </c>
      <c r="D73" s="3" t="str">
        <f>_xlfn.IFERROR((VLOOKUP($A73,réputations!$AQ$141:$AT$180,4,FALSE)),"0/3000")</f>
        <v>0/3000</v>
      </c>
      <c r="E73" s="3" t="s">
        <v>122</v>
      </c>
      <c r="F73" s="3" t="s">
        <v>304</v>
      </c>
      <c r="G73" s="3" t="s">
        <v>173</v>
      </c>
      <c r="H73" s="3" t="s">
        <v>65</v>
      </c>
      <c r="I73" s="3" t="s">
        <v>200</v>
      </c>
      <c r="J73" s="3" t="s">
        <v>319</v>
      </c>
      <c r="K73" s="3" t="str">
        <f>_xlfn.IFERROR((VLOOKUP($A73,réputations!$AQ$119:$AT$139,4,FALSE)),"0/3000")</f>
        <v>1160/3000</v>
      </c>
      <c r="L73" s="3" t="s">
        <v>65</v>
      </c>
    </row>
    <row r="74" spans="1:12" ht="13.5" customHeight="1" thickBot="1">
      <c r="A74" s="12" t="s">
        <v>73</v>
      </c>
      <c r="B74" s="3" t="str">
        <f>(VLOOKUP(données!A74,réputations!$CG$57:$CJ$122,4,FALSE))</f>
        <v>11690/12000</v>
      </c>
      <c r="C74" s="3" t="str">
        <f>_xlfn.IFERROR((VLOOKUP(données!A74,réputations!$AQ$2:$AT$55,4,FALSE)),"0/3000")</f>
        <v>4308/6000</v>
      </c>
      <c r="D74" s="3" t="str">
        <f>_xlfn.IFERROR((VLOOKUP($A74,réputations!$AQ$141:$AT$180,4,FALSE)),"0/3000")</f>
        <v>0/3000</v>
      </c>
      <c r="E74" s="3" t="s">
        <v>123</v>
      </c>
      <c r="F74" s="3" t="s">
        <v>305</v>
      </c>
      <c r="G74" s="3" t="s">
        <v>174</v>
      </c>
      <c r="H74" s="3" t="s">
        <v>65</v>
      </c>
      <c r="I74" s="3" t="s">
        <v>200</v>
      </c>
      <c r="J74" s="3" t="s">
        <v>319</v>
      </c>
      <c r="K74" s="3" t="str">
        <f>_xlfn.IFERROR((VLOOKUP($A74,réputations!$AQ$119:$AT$139,4,FALSE)),"0/3000")</f>
        <v>830/3000</v>
      </c>
      <c r="L74" s="3" t="s">
        <v>65</v>
      </c>
    </row>
    <row r="75" spans="1:12" s="4" customFormat="1" ht="18.75" customHeight="1" thickBot="1">
      <c r="A75" s="56" t="s">
        <v>326</v>
      </c>
      <c r="B75" s="57">
        <f>HLOOKUP("points",import!$2:$41,2,FALSE)</f>
        <v>5825</v>
      </c>
      <c r="C75" s="57">
        <f>import!GX77</f>
        <v>5435</v>
      </c>
      <c r="D75" s="57">
        <f>HLOOKUP("points",import!$A$116:$HA$146,2,FALSE)</f>
        <v>2025</v>
      </c>
      <c r="E75" s="57">
        <v>1680</v>
      </c>
      <c r="F75" s="57">
        <v>1190</v>
      </c>
      <c r="G75" s="57">
        <v>900</v>
      </c>
      <c r="H75" s="57">
        <v>690</v>
      </c>
      <c r="I75" s="57">
        <v>645</v>
      </c>
      <c r="J75" s="57">
        <v>290</v>
      </c>
      <c r="K75" s="57">
        <f>HLOOKUP("points",import!$A$83:$HF$114,2,FALSE)</f>
        <v>280</v>
      </c>
      <c r="L75" s="57">
        <v>0</v>
      </c>
    </row>
    <row r="76" spans="1:12" s="38" customFormat="1" ht="21" customHeight="1" thickBot="1" thickTop="1">
      <c r="A76" s="6" t="s">
        <v>136</v>
      </c>
      <c r="B76" s="40">
        <f>SUM(B77:B84)</f>
        <v>550</v>
      </c>
      <c r="C76" s="40">
        <f aca="true" t="shared" si="1" ref="C76:L76">SUM(C77:C84)</f>
        <v>515</v>
      </c>
      <c r="D76" s="40">
        <f>SUM(D77:D84)</f>
        <v>196</v>
      </c>
      <c r="E76" s="40">
        <f t="shared" si="1"/>
        <v>168</v>
      </c>
      <c r="F76" s="40">
        <f t="shared" si="1"/>
        <v>116</v>
      </c>
      <c r="G76" s="40">
        <f t="shared" si="1"/>
        <v>89</v>
      </c>
      <c r="H76" s="40">
        <f t="shared" si="1"/>
        <v>69</v>
      </c>
      <c r="I76" s="40">
        <f t="shared" si="1"/>
        <v>63</v>
      </c>
      <c r="J76" s="40">
        <f t="shared" si="1"/>
        <v>29</v>
      </c>
      <c r="K76" s="40">
        <f t="shared" si="1"/>
        <v>28</v>
      </c>
      <c r="L76" s="40">
        <f t="shared" si="1"/>
        <v>0</v>
      </c>
    </row>
    <row r="77" spans="1:12" s="40" customFormat="1" ht="21" customHeight="1" thickBot="1" thickTop="1">
      <c r="A77" s="39" t="s">
        <v>250</v>
      </c>
      <c r="B77" s="40">
        <f>HLOOKUP("earned139",import!$2:$41,32,FALSE)</f>
        <v>45</v>
      </c>
      <c r="C77" s="40">
        <f>VLOOKUP(A77,import!HB45:HC81,2,FALSE)</f>
        <v>44</v>
      </c>
      <c r="D77" s="40">
        <f>HLOOKUP("earned115",import!$GW$116:$HA$146,23,FALSE)</f>
        <v>23</v>
      </c>
      <c r="E77" s="40">
        <v>19</v>
      </c>
      <c r="F77" s="40">
        <v>15</v>
      </c>
      <c r="G77" s="40">
        <v>14</v>
      </c>
      <c r="H77" s="40">
        <v>13</v>
      </c>
      <c r="I77" s="40">
        <v>16</v>
      </c>
      <c r="J77" s="40">
        <v>7</v>
      </c>
      <c r="K77" s="40">
        <f>HLOOKUP("earned119",import!$A$83:$HF$114,24,FALSE)</f>
        <v>6</v>
      </c>
      <c r="L77" s="40">
        <v>0</v>
      </c>
    </row>
    <row r="78" spans="1:12" s="40" customFormat="1" ht="21" customHeight="1" thickBot="1" thickTop="1">
      <c r="A78" s="39" t="s">
        <v>251</v>
      </c>
      <c r="B78" s="40">
        <f>HLOOKUP("earned139",import!$2:$41,33,FALSE)</f>
        <v>44</v>
      </c>
      <c r="C78" s="40">
        <f>VLOOKUP(A78,import!HB46:HC79,2,FALSE)</f>
        <v>32</v>
      </c>
      <c r="D78" s="40">
        <f>HLOOKUP("earned115",import!$GW$116:$HA$146,24,FALSE)</f>
        <v>25</v>
      </c>
      <c r="E78" s="40">
        <v>22</v>
      </c>
      <c r="F78" s="40">
        <v>12</v>
      </c>
      <c r="G78" s="41">
        <v>6</v>
      </c>
      <c r="H78" s="40">
        <v>8</v>
      </c>
      <c r="I78" s="41">
        <v>9</v>
      </c>
      <c r="J78" s="40">
        <v>2</v>
      </c>
      <c r="K78" s="40">
        <f>HLOOKUP("earned119",import!$A$83:$HF$114,25,FALSE)</f>
        <v>2</v>
      </c>
      <c r="L78" s="40">
        <v>0</v>
      </c>
    </row>
    <row r="79" spans="1:12" s="40" customFormat="1" ht="21" customHeight="1" thickBot="1" thickTop="1">
      <c r="A79" s="39" t="s">
        <v>252</v>
      </c>
      <c r="B79" s="40">
        <f>HLOOKUP("earned139",import!$2:$41,34,FALSE)</f>
        <v>68</v>
      </c>
      <c r="C79" s="40">
        <f>VLOOKUP(A79,import!HB47:HC114,2,FALSE)</f>
        <v>68</v>
      </c>
      <c r="D79" s="40">
        <f>HLOOKUP("earned115",import!$GW$116:$HA$146,25,FALSE)</f>
        <v>18</v>
      </c>
      <c r="E79" s="40">
        <v>29</v>
      </c>
      <c r="F79" s="40">
        <v>11</v>
      </c>
      <c r="G79" s="40">
        <v>15</v>
      </c>
      <c r="H79" s="40">
        <v>10</v>
      </c>
      <c r="I79" s="40">
        <v>15</v>
      </c>
      <c r="J79" s="40">
        <v>4</v>
      </c>
      <c r="K79" s="40">
        <f>HLOOKUP("earned119",import!$A$83:$HF$114,26,FALSE)</f>
        <v>4</v>
      </c>
      <c r="L79" s="40">
        <v>0</v>
      </c>
    </row>
    <row r="80" spans="1:12" s="40" customFormat="1" ht="21" customHeight="1" thickBot="1" thickTop="1">
      <c r="A80" s="39" t="s">
        <v>253</v>
      </c>
      <c r="B80" s="40">
        <f>HLOOKUP("earned139",import!$2:$41,35,FALSE)</f>
        <v>53</v>
      </c>
      <c r="C80" s="40">
        <f>VLOOKUP(A80,import!HB48:HC115,2,FALSE)</f>
        <v>63</v>
      </c>
      <c r="D80" s="40">
        <f>HLOOKUP("earned115",import!$GW$116:$HA$146,26,FALSE)</f>
        <v>14</v>
      </c>
      <c r="E80" s="40">
        <v>17</v>
      </c>
      <c r="F80" s="40">
        <v>31</v>
      </c>
      <c r="G80" s="40">
        <v>6</v>
      </c>
      <c r="H80" s="40">
        <v>2</v>
      </c>
      <c r="I80" s="40">
        <v>6</v>
      </c>
      <c r="J80" s="40">
        <v>2</v>
      </c>
      <c r="K80" s="40">
        <f>HLOOKUP("earned119",import!$A$83:$HF$114,27,FALSE)</f>
        <v>1</v>
      </c>
      <c r="L80" s="40">
        <v>0</v>
      </c>
    </row>
    <row r="81" spans="1:12" s="40" customFormat="1" ht="21" customHeight="1" thickBot="1" thickTop="1">
      <c r="A81" s="39" t="s">
        <v>254</v>
      </c>
      <c r="B81" s="40">
        <f>HLOOKUP("earned139",import!$2:$41,36,FALSE)</f>
        <v>152</v>
      </c>
      <c r="C81" s="40">
        <f>VLOOKUP(A81,import!HB49:HC116,2,FALSE)</f>
        <v>140</v>
      </c>
      <c r="D81" s="40">
        <f>HLOOKUP("earned115",import!$GW$116:$HA$146,27,FALSE)</f>
        <v>69</v>
      </c>
      <c r="E81" s="40">
        <v>42</v>
      </c>
      <c r="F81" s="40">
        <v>12</v>
      </c>
      <c r="G81" s="40">
        <v>22</v>
      </c>
      <c r="H81" s="40">
        <v>19</v>
      </c>
      <c r="I81" s="40">
        <v>4</v>
      </c>
      <c r="J81" s="40">
        <v>3</v>
      </c>
      <c r="K81" s="40">
        <f>HLOOKUP("earned119",import!$A$83:$HF$114,28,FALSE)</f>
        <v>2</v>
      </c>
      <c r="L81" s="40">
        <v>0</v>
      </c>
    </row>
    <row r="82" spans="1:12" s="40" customFormat="1" ht="21" customHeight="1" thickBot="1" thickTop="1">
      <c r="A82" s="39" t="s">
        <v>203</v>
      </c>
      <c r="B82" s="40">
        <f>HLOOKUP("earned139",import!$2:$41,37,FALSE)</f>
        <v>59</v>
      </c>
      <c r="C82" s="40">
        <f>VLOOKUP(A82,import!HB50:HC117,2,FALSE)</f>
        <v>61</v>
      </c>
      <c r="D82" s="40">
        <f>HLOOKUP("earned115",import!$GW$116:$HA$146,28,FALSE)</f>
        <v>27</v>
      </c>
      <c r="E82" s="40">
        <v>26</v>
      </c>
      <c r="F82" s="40">
        <v>28</v>
      </c>
      <c r="G82" s="41">
        <v>21</v>
      </c>
      <c r="H82" s="40">
        <v>14</v>
      </c>
      <c r="I82" s="41">
        <v>12</v>
      </c>
      <c r="J82" s="40">
        <v>8</v>
      </c>
      <c r="K82" s="40">
        <f>HLOOKUP("earned119",import!$A$83:$HF$114,29,FALSE)</f>
        <v>8</v>
      </c>
      <c r="L82" s="40">
        <v>0</v>
      </c>
    </row>
    <row r="83" spans="1:12" s="40" customFormat="1" ht="21" customHeight="1" thickBot="1" thickTop="1">
      <c r="A83" s="39" t="s">
        <v>9</v>
      </c>
      <c r="B83" s="40">
        <f>HLOOKUP("earned139",import!$2:$41,38,FALSE)</f>
        <v>19</v>
      </c>
      <c r="C83" s="40">
        <f>VLOOKUP(A83,import!HB51:HC118,2,FALSE)</f>
        <v>20</v>
      </c>
      <c r="D83" s="40">
        <f>HLOOKUP("earned115",import!$GW$116:$HA$146,29,FALSE)</f>
        <v>6</v>
      </c>
      <c r="E83" s="40">
        <v>1</v>
      </c>
      <c r="F83" s="40">
        <v>1</v>
      </c>
      <c r="G83" s="40">
        <v>1</v>
      </c>
      <c r="H83" s="40">
        <v>1</v>
      </c>
      <c r="I83" s="40">
        <v>0</v>
      </c>
      <c r="J83" s="40">
        <v>0</v>
      </c>
      <c r="K83" s="40">
        <f>HLOOKUP("earned119",import!$A$83:$HF$114,30,FALSE)</f>
        <v>0</v>
      </c>
      <c r="L83" s="40">
        <v>0</v>
      </c>
    </row>
    <row r="84" spans="1:12" s="40" customFormat="1" ht="21" customHeight="1" thickBot="1" thickTop="1">
      <c r="A84" s="39" t="s">
        <v>255</v>
      </c>
      <c r="B84" s="40">
        <f>HLOOKUP("earned139",import!$2:$41,39,FALSE)</f>
        <v>110</v>
      </c>
      <c r="C84" s="40">
        <f>VLOOKUP(A84,import!HB52:HC119,2,FALSE)</f>
        <v>87</v>
      </c>
      <c r="D84" s="40">
        <f>HLOOKUP("earned115",import!$GW$116:$HA$146,30,FALSE)</f>
        <v>14</v>
      </c>
      <c r="E84" s="40">
        <v>12</v>
      </c>
      <c r="F84" s="40">
        <v>6</v>
      </c>
      <c r="G84" s="40">
        <v>4</v>
      </c>
      <c r="H84" s="40">
        <v>2</v>
      </c>
      <c r="I84" s="40">
        <v>1</v>
      </c>
      <c r="J84" s="40">
        <v>3</v>
      </c>
      <c r="K84" s="40">
        <f>HLOOKUP("earned119",import!$A$83:$HF$114,31,FALSE)</f>
        <v>5</v>
      </c>
      <c r="L84" s="40">
        <v>0</v>
      </c>
    </row>
    <row r="85" spans="1:12" s="40" customFormat="1" ht="21" customHeight="1" thickBot="1" thickTop="1">
      <c r="A85" s="39" t="s">
        <v>256</v>
      </c>
      <c r="B85" s="40">
        <f>HLOOKUP("earned139",import!$2:$41,40,FALSE)</f>
        <v>11</v>
      </c>
      <c r="C85" s="40">
        <f>VLOOKUP(A85,import!HB53:HC120,2,FALSE)</f>
        <v>5</v>
      </c>
      <c r="D85" s="40">
        <f>HLOOKUP("earned115",import!$GW$116:$HA$146,31,FALSE)</f>
        <v>1</v>
      </c>
      <c r="E85" s="40">
        <v>2</v>
      </c>
      <c r="F85" s="40">
        <v>2</v>
      </c>
      <c r="G85" s="40">
        <v>3</v>
      </c>
      <c r="H85" s="40">
        <v>0</v>
      </c>
      <c r="I85" s="40">
        <v>2</v>
      </c>
      <c r="J85" s="40">
        <v>2</v>
      </c>
      <c r="K85" s="40">
        <f>HLOOKUP("earned119",import!$A$83:$HF$114,32,FALSE)</f>
        <v>4</v>
      </c>
      <c r="L85" s="40">
        <v>0</v>
      </c>
    </row>
    <row r="86" spans="1:12" s="49" customFormat="1" ht="23.25" customHeight="1" thickBot="1" thickTop="1">
      <c r="A86" s="48" t="s">
        <v>257</v>
      </c>
      <c r="B86" s="49">
        <f aca="true" t="shared" si="2" ref="B86:J86">SUM(B87:B101)/5</f>
        <v>450</v>
      </c>
      <c r="C86" s="49">
        <f t="shared" si="2"/>
        <v>427.4</v>
      </c>
      <c r="D86" s="49">
        <f>SUM(D87:D101)/5</f>
        <v>365.8</v>
      </c>
      <c r="E86" s="49">
        <f t="shared" si="2"/>
        <v>377.2</v>
      </c>
      <c r="F86" s="49">
        <f t="shared" si="2"/>
        <v>384.8</v>
      </c>
      <c r="G86" s="49">
        <f t="shared" si="2"/>
        <v>320</v>
      </c>
      <c r="H86" s="49">
        <f t="shared" si="2"/>
        <v>298.4</v>
      </c>
      <c r="I86" s="49">
        <f t="shared" si="2"/>
        <v>302</v>
      </c>
      <c r="J86" s="49">
        <f t="shared" si="2"/>
        <v>165.8</v>
      </c>
      <c r="K86" s="49">
        <f>SUM(K87:K101)/5</f>
        <v>191</v>
      </c>
      <c r="L86" s="49">
        <f>SUM(L87:L101)/5</f>
        <v>0</v>
      </c>
    </row>
    <row r="87" spans="1:12" s="38" customFormat="1" ht="21" customHeight="1" thickBot="1" thickTop="1">
      <c r="A87" s="43" t="s">
        <v>208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f>import!AR84</f>
        <v>225</v>
      </c>
      <c r="L87" s="38">
        <v>0</v>
      </c>
    </row>
    <row r="88" spans="1:12" s="40" customFormat="1" ht="21" customHeight="1" thickBot="1" thickTop="1">
      <c r="A88" s="44" t="s">
        <v>209</v>
      </c>
      <c r="B88" s="40">
        <f>import!CH7</f>
        <v>450</v>
      </c>
      <c r="C88" s="40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</row>
    <row r="89" spans="1:12" s="40" customFormat="1" ht="21" customHeight="1" thickBot="1" thickTop="1">
      <c r="A89" s="44" t="s">
        <v>210</v>
      </c>
      <c r="B89" s="40">
        <v>0</v>
      </c>
      <c r="C89" s="40">
        <f>import!AR47</f>
        <v>450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</row>
    <row r="90" spans="1:12" s="40" customFormat="1" ht="21" customHeight="1" thickBot="1" thickTop="1">
      <c r="A90" s="44" t="s">
        <v>218</v>
      </c>
      <c r="B90" s="40">
        <v>0</v>
      </c>
      <c r="C90" s="40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</row>
    <row r="91" spans="1:12" s="40" customFormat="1" ht="21" customHeight="1" thickBot="1" thickTop="1">
      <c r="A91" s="44" t="s">
        <v>211</v>
      </c>
      <c r="B91" s="40">
        <v>450</v>
      </c>
      <c r="C91" s="40">
        <v>450</v>
      </c>
      <c r="D91" s="40">
        <v>403</v>
      </c>
      <c r="E91" s="38">
        <v>412</v>
      </c>
      <c r="F91" s="38">
        <v>422</v>
      </c>
      <c r="G91" s="40">
        <v>364</v>
      </c>
      <c r="H91" s="38">
        <v>370</v>
      </c>
      <c r="I91" s="40">
        <v>80</v>
      </c>
      <c r="J91" s="38">
        <v>195</v>
      </c>
      <c r="K91" s="38">
        <v>295</v>
      </c>
      <c r="L91" s="38">
        <v>0</v>
      </c>
    </row>
    <row r="92" spans="1:12" s="40" customFormat="1" ht="21" customHeight="1" thickBot="1" thickTop="1">
      <c r="A92" s="44" t="s">
        <v>204</v>
      </c>
      <c r="B92" s="40">
        <v>0</v>
      </c>
      <c r="C92" s="40">
        <v>0</v>
      </c>
      <c r="D92" s="40">
        <v>0</v>
      </c>
      <c r="E92" s="38">
        <v>450</v>
      </c>
      <c r="F92" s="38">
        <v>450</v>
      </c>
      <c r="G92" s="38">
        <v>0</v>
      </c>
      <c r="H92" s="38">
        <v>0</v>
      </c>
      <c r="I92" s="40">
        <v>450</v>
      </c>
      <c r="J92" s="38">
        <v>0</v>
      </c>
      <c r="K92" s="38">
        <v>0</v>
      </c>
      <c r="L92" s="38">
        <v>0</v>
      </c>
    </row>
    <row r="93" spans="1:12" s="40" customFormat="1" ht="21" customHeight="1" thickBot="1" thickTop="1">
      <c r="A93" s="44" t="s">
        <v>216</v>
      </c>
      <c r="B93" s="40">
        <v>0</v>
      </c>
      <c r="C93" s="40">
        <f>import!AR48</f>
        <v>443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225</v>
      </c>
      <c r="K93" s="38">
        <v>0</v>
      </c>
      <c r="L93" s="38">
        <v>0</v>
      </c>
    </row>
    <row r="94" spans="1:12" s="40" customFormat="1" ht="21" customHeight="1" thickBot="1" thickTop="1">
      <c r="A94" s="44" t="s">
        <v>212</v>
      </c>
      <c r="B94" s="40">
        <v>0</v>
      </c>
      <c r="C94" s="40">
        <v>0</v>
      </c>
      <c r="D94" s="38">
        <v>0</v>
      </c>
      <c r="E94" s="38">
        <v>0</v>
      </c>
      <c r="F94" s="38">
        <v>0</v>
      </c>
      <c r="G94" s="40">
        <v>285</v>
      </c>
      <c r="H94" s="38">
        <v>372</v>
      </c>
      <c r="I94" s="38">
        <v>0</v>
      </c>
      <c r="J94" s="38">
        <v>0</v>
      </c>
      <c r="K94" s="38">
        <v>0</v>
      </c>
      <c r="L94" s="38">
        <v>0</v>
      </c>
    </row>
    <row r="95" spans="1:12" s="40" customFormat="1" ht="21" customHeight="1" thickBot="1" thickTop="1">
      <c r="A95" s="44" t="s">
        <v>205</v>
      </c>
      <c r="B95" s="40">
        <f>import!CH8</f>
        <v>450</v>
      </c>
      <c r="C95" s="40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f>import!AR85</f>
        <v>173</v>
      </c>
      <c r="L95" s="38">
        <v>0</v>
      </c>
    </row>
    <row r="96" spans="1:12" s="40" customFormat="1" ht="21" customHeight="1" thickBot="1" thickTop="1">
      <c r="A96" s="44" t="s">
        <v>213</v>
      </c>
      <c r="B96" s="40">
        <v>0</v>
      </c>
      <c r="C96" s="40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169</v>
      </c>
      <c r="K96" s="38">
        <v>0</v>
      </c>
      <c r="L96" s="38">
        <v>0</v>
      </c>
    </row>
    <row r="97" spans="1:12" s="40" customFormat="1" ht="21" customHeight="1" thickBot="1" thickTop="1">
      <c r="A97" s="44" t="s">
        <v>214</v>
      </c>
      <c r="B97" s="40">
        <v>0</v>
      </c>
      <c r="C97" s="40">
        <v>0</v>
      </c>
      <c r="D97" s="38">
        <f>import!AQ119</f>
        <v>448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</row>
    <row r="98" spans="1:12" s="38" customFormat="1" ht="21" customHeight="1" thickBot="1" thickTop="1">
      <c r="A98" s="43" t="s">
        <v>207</v>
      </c>
      <c r="B98" s="38">
        <v>0</v>
      </c>
      <c r="C98" s="38">
        <v>0</v>
      </c>
      <c r="D98" s="38">
        <f>import!AQ120</f>
        <v>450</v>
      </c>
      <c r="E98" s="38">
        <v>0</v>
      </c>
      <c r="F98" s="38">
        <v>450</v>
      </c>
      <c r="G98" s="38">
        <v>402</v>
      </c>
      <c r="H98" s="38">
        <v>375</v>
      </c>
      <c r="I98" s="38">
        <v>450</v>
      </c>
      <c r="J98" s="38">
        <v>0</v>
      </c>
      <c r="K98" s="38">
        <v>0</v>
      </c>
      <c r="L98" s="38">
        <v>0</v>
      </c>
    </row>
    <row r="99" spans="1:12" s="40" customFormat="1" ht="21" customHeight="1" thickBot="1" thickTop="1">
      <c r="A99" s="44" t="s">
        <v>206</v>
      </c>
      <c r="B99" s="40">
        <v>450</v>
      </c>
      <c r="C99" s="40">
        <v>344</v>
      </c>
      <c r="D99" s="40">
        <v>99</v>
      </c>
      <c r="E99" s="38">
        <v>168</v>
      </c>
      <c r="F99" s="38">
        <v>202</v>
      </c>
      <c r="G99" s="40">
        <v>158</v>
      </c>
      <c r="H99" s="38">
        <v>0</v>
      </c>
      <c r="I99" s="40">
        <v>80</v>
      </c>
      <c r="J99" s="38">
        <v>15</v>
      </c>
      <c r="K99" s="38">
        <v>37</v>
      </c>
      <c r="L99" s="38">
        <v>0</v>
      </c>
    </row>
    <row r="100" spans="1:12" s="40" customFormat="1" ht="21" customHeight="1" thickBot="1" thickTop="1">
      <c r="A100" s="44" t="s">
        <v>217</v>
      </c>
      <c r="B100" s="40">
        <v>450</v>
      </c>
      <c r="C100" s="40">
        <v>450</v>
      </c>
      <c r="D100" s="41">
        <v>429</v>
      </c>
      <c r="E100" s="38">
        <v>424</v>
      </c>
      <c r="F100" s="38">
        <v>400</v>
      </c>
      <c r="G100" s="41">
        <v>391</v>
      </c>
      <c r="H100" s="38">
        <v>375</v>
      </c>
      <c r="I100" s="41">
        <v>450</v>
      </c>
      <c r="J100" s="38">
        <v>225</v>
      </c>
      <c r="K100" s="38">
        <v>225</v>
      </c>
      <c r="L100" s="38">
        <v>0</v>
      </c>
    </row>
    <row r="101" spans="1:12" s="40" customFormat="1" ht="21" customHeight="1" thickBot="1" thickTop="1">
      <c r="A101" s="44" t="s">
        <v>215</v>
      </c>
      <c r="B101" s="40">
        <v>0</v>
      </c>
      <c r="C101" s="40">
        <v>0</v>
      </c>
      <c r="D101" s="38">
        <v>0</v>
      </c>
      <c r="E101" s="38">
        <v>432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</row>
    <row r="102" spans="1:12" ht="13.5" customHeight="1" thickTop="1">
      <c r="A102" s="42" t="s">
        <v>943</v>
      </c>
      <c r="B102" t="str">
        <f>HLOOKUP("battleGroup",import!$2:$41,2,FALSE)</f>
        <v>Embuscade / Hinterhalt</v>
      </c>
      <c r="C102" t="str">
        <f>HLOOKUP("battleGroup",import!$A$44:$HF$81,2,FALSE)</f>
        <v>Embuscade / Hinterhalt</v>
      </c>
      <c r="D102" t="str">
        <f>HLOOKUP("battleGroup",import!$A$116:$HA$146,2,FALSE)</f>
        <v>Embuscade / Hinterhalt</v>
      </c>
      <c r="E102"/>
      <c r="F102"/>
      <c r="G102"/>
      <c r="H102"/>
      <c r="I102"/>
      <c r="J102"/>
      <c r="K102"/>
      <c r="L102"/>
    </row>
    <row r="103" spans="1:12" ht="13.5" customHeight="1">
      <c r="A103" s="42" t="s">
        <v>945</v>
      </c>
      <c r="B103" t="str">
        <f>HLOOKUP("realm",import!$2:$41,2,FALSE)</f>
        <v>La Croisade écarlate</v>
      </c>
      <c r="C103" t="str">
        <f>HLOOKUP("realm",import!$A$44:$HF$81,2,FALSE)</f>
        <v>La Croisade écarlate</v>
      </c>
      <c r="D103" t="str">
        <f>HLOOKUP("realm",import!$A$116:$HA$146,2,FALSE)</f>
        <v>La Croisade écarlate</v>
      </c>
      <c r="E103"/>
      <c r="F103"/>
      <c r="G103"/>
      <c r="H103"/>
      <c r="I103"/>
      <c r="J103"/>
      <c r="K103"/>
      <c r="L103"/>
    </row>
    <row r="104" spans="1:4" s="42" customFormat="1" ht="13.5" customHeight="1">
      <c r="A104" s="42" t="s">
        <v>944</v>
      </c>
      <c r="B104" t="str">
        <f>IF(HLOOKUP("guildName",import!$2:$41,2,FALSE)="","aucune",HLOOKUP("guildName",import!$2:$41,2,FALSE))</f>
        <v>Les fils de Cerbere</v>
      </c>
      <c r="C104" t="str">
        <f>IF(HLOOKUP("guildName",import!$A$44:$HF$81,2,FALSE)="","aucune",HLOOKUP("guildName",import!$A$44:$HF$81,2,FALSE))</f>
        <v>Heptacle</v>
      </c>
      <c r="D104" t="str">
        <f>IF(HLOOKUP("guildName",import!$A$116:$HA$146,2,FALSE)="","aucune",HLOOKUP("guildName",import!$A$116:$HA$146,2,FALSE))</f>
        <v>aucune</v>
      </c>
    </row>
    <row r="105" spans="1:4" ht="13.5" customHeight="1">
      <c r="A105" s="42" t="s">
        <v>946</v>
      </c>
      <c r="B105" t="str">
        <f>HLOOKUP("lastModified",import!$2:$41,2,FALSE)</f>
        <v>30 décembre 2009</v>
      </c>
      <c r="C105" t="str">
        <f>HLOOKUP("lastModified",import!$A$44:$HF$81,2,FALSE)</f>
        <v>29 décembre 2009</v>
      </c>
      <c r="D105" t="str">
        <f>HLOOKUP("lastModified",import!$A$116:$HA$146,2,FALSE)</f>
        <v>20 décembre 2009</v>
      </c>
    </row>
    <row r="106" spans="1:4" ht="13.5" customHeight="1">
      <c r="A106" s="42" t="s">
        <v>947</v>
      </c>
      <c r="B106" t="str">
        <f>_xlfn.IFERROR(HLOOKUP("name5",arènes!$A$2:$BS$4,2,FALSE),"pas d'équipe")</f>
        <v>Coup du sort</v>
      </c>
      <c r="C106" t="str">
        <f>_xlfn.IFERROR(HLOOKUP("name5",arènes!$A$14:$BS$16,3,FALSE),"pas d'équipe")</f>
        <v>Coup du sort</v>
      </c>
      <c r="D106" t="s">
        <v>1065</v>
      </c>
    </row>
    <row r="107" spans="1:3" ht="13.5" customHeight="1">
      <c r="A107" s="42"/>
      <c r="B107"/>
      <c r="C107"/>
    </row>
    <row r="108" spans="1:3" ht="13.5" customHeight="1">
      <c r="A108" s="42"/>
      <c r="B108"/>
      <c r="C108"/>
    </row>
    <row r="109" spans="1:3" ht="13.5" customHeight="1">
      <c r="A109" s="42"/>
      <c r="B109"/>
      <c r="C109"/>
    </row>
    <row r="110" spans="1:3" ht="13.5" customHeight="1">
      <c r="A110" s="42"/>
      <c r="B110"/>
      <c r="C110"/>
    </row>
    <row r="111" spans="1:3" ht="13.5" customHeight="1">
      <c r="A111" s="42"/>
      <c r="B111"/>
      <c r="C111"/>
    </row>
    <row r="112" spans="1:3" ht="13.5" customHeight="1">
      <c r="A112" s="42"/>
      <c r="B112"/>
      <c r="C112"/>
    </row>
    <row r="113" spans="1:3" ht="13.5" customHeight="1">
      <c r="A113" s="42"/>
      <c r="B113"/>
      <c r="C113"/>
    </row>
    <row r="114" spans="1:3" ht="13.5" customHeight="1">
      <c r="A114" s="42"/>
      <c r="B114"/>
      <c r="C114"/>
    </row>
    <row r="115" spans="1:3" ht="13.5" customHeight="1">
      <c r="A115" s="42"/>
      <c r="B115"/>
      <c r="C115"/>
    </row>
    <row r="116" spans="1:3" ht="13.5" customHeight="1">
      <c r="A116" s="42"/>
      <c r="B116"/>
      <c r="C116"/>
    </row>
    <row r="117" spans="1:3" ht="13.5" customHeight="1">
      <c r="A117" s="42"/>
      <c r="B117"/>
      <c r="C117"/>
    </row>
    <row r="118" ht="13.5" customHeight="1">
      <c r="A118" s="42"/>
    </row>
    <row r="119" ht="13.5" customHeight="1">
      <c r="A119" s="42"/>
    </row>
    <row r="120" ht="13.5" customHeight="1">
      <c r="A120" s="42"/>
    </row>
  </sheetData>
  <sheetProtection/>
  <autoFilter ref="A1:A104"/>
  <conditionalFormatting sqref="K88:K101 J1:J65536 A101 E76:I76 A1:A86 B91:B103 A105:B65536 E1:E86 H1:IV89 F1:F89 G1:G86 C91:IV65536 E87:G89 A104:C104 D1:D65536 B1:C89">
    <cfRule type="containsText" priority="259" dxfId="8" operator="containsText" stopIfTrue="1" text="/1000">
      <formula>NOT(ISERROR(SEARCH("/1000",A1)))</formula>
    </cfRule>
    <cfRule type="containsText" priority="260" dxfId="7" operator="containsText" stopIfTrue="1" text="/21000">
      <formula>NOT(ISERROR(SEARCH("/21000",A1)))</formula>
    </cfRule>
    <cfRule type="containsText" priority="261" dxfId="6" operator="containsText" stopIfTrue="1" text="/12000">
      <formula>NOT(ISERROR(SEARCH("/12000",A1)))</formula>
    </cfRule>
    <cfRule type="containsText" priority="262" dxfId="5" operator="containsText" stopIfTrue="1" text="/6000">
      <formula>NOT(ISERROR(SEARCH("/6000",A1)))</formula>
    </cfRule>
    <cfRule type="containsText" priority="263" dxfId="4" operator="containsText" stopIfTrue="1" text="/3000">
      <formula>NOT(ISERROR(SEARCH("/3000",A1)))</formula>
    </cfRule>
    <cfRule type="containsText" priority="264" dxfId="3" operator="containsText" stopIfTrue="1" text="/10000">
      <formula>NOT(ISERROR(SEARCH("/10000",A1)))</formula>
    </cfRule>
    <cfRule type="containsText" priority="265" dxfId="2" operator="containsText" stopIfTrue="1" text="/36000">
      <formula>NOT(ISERROR(SEARCH("/36000",A1)))</formula>
    </cfRule>
  </conditionalFormatting>
  <conditionalFormatting sqref="K24 K36 K48 K60 K72 L18 J1:J65536 D24 D36 D48 D60 D72 D11:L11 A3:IV7">
    <cfRule type="containsText" priority="266" dxfId="12" operator="containsText" stopIfTrue="1" text="Féminin">
      <formula>NOT(ISERROR(SEARCH("Féminin",A1)))</formula>
    </cfRule>
    <cfRule type="containsText" priority="267" dxfId="11" operator="containsText" text="Masculin">
      <formula>NOT(ISERROR(SEARCH("Masculin",A1)))</formula>
    </cfRule>
  </conditionalFormatting>
  <conditionalFormatting sqref="A76:IV76">
    <cfRule type="dataBar" priority="166" dxfId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{019129d4-cd6a-4665-bfc5-85cc6750ff97}</x14:id>
        </ext>
      </extLst>
    </cfRule>
  </conditionalFormatting>
  <conditionalFormatting sqref="A77:A86 B77:IV85">
    <cfRule type="colorScale" priority="165" dxfId="2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86">
    <cfRule type="colorScale" priority="31" dxfId="2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87:IV101">
    <cfRule type="dataBar" priority="29" dxfId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{22ff18fd-8235-4eed-ad13-411c82154272}</x14:id>
        </ext>
      </extLst>
    </cfRule>
    <cfRule type="iconSet" priority="30" dxfId="23">
      <iconSet iconSet="5Rating">
        <cfvo type="percent" val="0"/>
        <cfvo type="num" val="75"/>
        <cfvo type="num" val="150"/>
        <cfvo type="num" val="300"/>
        <cfvo type="num" val="450"/>
      </iconSet>
    </cfRule>
  </conditionalFormatting>
  <conditionalFormatting sqref="K4:K7 B5:B7 E4:IV4 A4:C4 C4:D7">
    <cfRule type="containsText" priority="27" dxfId="10" operator="containsText" stopIfTrue="1" text="Horde">
      <formula>NOT(ISERROR(SEARCH("Horde",A4)))</formula>
    </cfRule>
    <cfRule type="containsText" priority="28" dxfId="9" operator="containsText" stopIfTrue="1" text="Alliance">
      <formula>NOT(ISERROR(SEARCH("Alliance",A4)))</formula>
    </cfRule>
  </conditionalFormatting>
  <conditionalFormatting sqref="A7:IV7">
    <cfRule type="colorScale" priority="26" dxfId="2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6:C86 E86:K86">
    <cfRule type="dataBar" priority="25" dxfId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{ca1f84b5-2326-4409-b167-1cdaa30e74ef}</x14:id>
        </ext>
      </extLst>
    </cfRule>
  </conditionalFormatting>
  <conditionalFormatting sqref="D86">
    <cfRule type="dataBar" priority="24" dxfId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{03f83540-f1ce-44cc-90d7-1609cab73d49}</x14:id>
        </ext>
      </extLst>
    </cfRule>
  </conditionalFormatting>
  <conditionalFormatting sqref="J86:K86">
    <cfRule type="dataBar" priority="16" dxfId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{33addd41-dd6c-4ee4-b859-871f545fa34c}</x14:id>
        </ext>
      </extLst>
    </cfRule>
  </conditionalFormatting>
  <conditionalFormatting sqref="A76:IV76">
    <cfRule type="dataBar" priority="321" dxfId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{da6a03cd-bbd9-42d6-a2ec-69e6fae50b21}</x14:id>
        </ext>
      </extLst>
    </cfRule>
  </conditionalFormatting>
  <conditionalFormatting sqref="A75:IV75">
    <cfRule type="dataBar" priority="14" dxfId="23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{8abbb147-f94f-42ad-be9c-34cc9969081b}</x14:id>
        </ext>
      </extLst>
    </cfRule>
  </conditionalFormatting>
  <conditionalFormatting sqref="A8:IV8">
    <cfRule type="dataBar" priority="13" dxfId="23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{562c73ae-4cbb-4d7a-9b97-5a2860723d65}</x14:id>
        </ext>
      </extLst>
    </cfRule>
  </conditionalFormatting>
  <conditionalFormatting sqref="A8:IV8">
    <cfRule type="dataBar" priority="12" dxfId="23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{45ef7caf-911a-488d-b87c-fa8f2fbe666b}</x14:id>
        </ext>
      </extLst>
    </cfRule>
  </conditionalFormatting>
  <conditionalFormatting sqref="L86">
    <cfRule type="dataBar" priority="11" dxfId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{398d9c8e-c383-42f1-85fe-880b4c3a3489}</x14:id>
        </ext>
      </extLst>
    </cfRule>
  </conditionalFormatting>
  <conditionalFormatting sqref="K86">
    <cfRule type="dataBar" priority="9" dxfId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{a17f1ee0-c132-4861-834f-c5729ba84b5e}</x14:id>
        </ext>
      </extLst>
    </cfRule>
  </conditionalFormatting>
  <dataValidations count="5">
    <dataValidation type="list" allowBlank="1" showInputMessage="1" showErrorMessage="1" sqref="L6 C6 E6:J6">
      <formula1>IF(L5="Draeneï",classesdraenei,IF(L5="Elfe de la nuit",classeselfenuit,IF(L5="Gnome",classesgnome,IF(L5="Humain",classeshumain,IF(L5="Nain",classesnain,classesworgen)))))</formula1>
    </dataValidation>
    <dataValidation type="list" allowBlank="1" showInputMessage="1" showErrorMessage="1" sqref="C5 E5:J5 L5:IV5">
      <formula1>IF(C$4="Alliance",racesalliance,raceshorde)</formula1>
    </dataValidation>
    <dataValidation type="list" allowBlank="1" showInputMessage="1" showErrorMessage="1" sqref="C3:L3">
      <formula1>"Masculin,Féminin"</formula1>
    </dataValidation>
    <dataValidation type="list" allowBlank="1" showInputMessage="1" showErrorMessage="1" sqref="L4:IV4 C4 E4:J4">
      <formula1>"Alliance,Horde"</formula1>
    </dataValidation>
    <dataValidation type="list" allowBlank="1" showInputMessage="1" showErrorMessage="1" sqref="L7:IV7 C7 E7:J7">
      <formula1>niveauxp</formula1>
    </dataValidation>
  </dataValidations>
  <hyperlinks>
    <hyperlink ref="A11" r:id="rId1" display="javascript:void(0)"/>
    <hyperlink ref="A12" r:id="rId2" display="http://eu.wowarmory.com/search.xml?fl%5bsource%5d=reputation&amp;fl%5bfaction%5d=1098&amp;searchType=items"/>
    <hyperlink ref="A13" r:id="rId3" display="http://eu.wowarmory.com/search.xml?fl%5bsource%5d=reputation&amp;fl%5bfaction%5d=1073&amp;searchType=items"/>
    <hyperlink ref="A14" r:id="rId4" display="http://eu.wowarmory.com/search.xml?fl%5bsource%5d=reputation&amp;fl%5bfaction%5d=1119&amp;searchType=items"/>
    <hyperlink ref="A15" r:id="rId5" display="http://eu.wowarmory.com/search.xml?fl%5bsource%5d=reputation&amp;fl%5bfaction%5d=1090&amp;searchType=items"/>
    <hyperlink ref="A16" r:id="rId6" display="http://eu.wowarmory.com/search.xml?fl%5bsource%5d=reputation&amp;fl%5bfaction%5d=1091&amp;searchType=items"/>
    <hyperlink ref="A17" r:id="rId7" display="http://eu.wowarmory.com/search.xml?fl%5bsource%5d=reputation&amp;fl%5bfaction%5d=1106&amp;searchType=items"/>
    <hyperlink ref="A19" r:id="rId8" display="javascript:void(0)"/>
    <hyperlink ref="A20" r:id="rId9" display="http://eu.wowarmory.com/search.xml?fl%5bsource%5d=reputation&amp;fl%5bfaction%5d=1104&amp;searchType=items"/>
    <hyperlink ref="A21" r:id="rId10" display="http://eu.wowarmory.com/search.xml?fl%5bsource%5d=reputation&amp;fl%5bfaction%5d=1105&amp;searchType=items"/>
    <hyperlink ref="A22" r:id="rId11" display="javascript:void(0)"/>
    <hyperlink ref="A27" r:id="rId12" display="javascript:void(0)"/>
    <hyperlink ref="A28" r:id="rId13" display="http://www.wow-europe.com/fr/info/basics/factions/scaleofsands/index.html"/>
    <hyperlink ref="A29" r:id="rId14" display="http://www.wow-europe.com/fr/info/basics/factions/violeteye/index.html"/>
    <hyperlink ref="A30" r:id="rId15" display="http://www.wow-europe.com/fr/info/basics/mounts/netherwing-tips.html"/>
    <hyperlink ref="A31" r:id="rId16" display="http://eu.wowarmory.com/search.xml?fl%5bsource%5d=reputation&amp;fl%5bfaction%5d=1012&amp;searchType=items"/>
    <hyperlink ref="A32" r:id="rId17" display="http://www.wow-europe.com/fr/info/basics/factions/consortium/index.html"/>
    <hyperlink ref="A33" r:id="rId18" display="http://www.wow-europe.com/fr/info/basics/factions/keepersoftime/index.html"/>
    <hyperlink ref="A34" r:id="rId19" display="http://www.wow-europe.com/fr/info/basics/factions/nagrand/index.html"/>
    <hyperlink ref="A35" r:id="rId20" display="http://www.wow-europe.com/fr/info/basics/factions/hellfire/index.html"/>
    <hyperlink ref="A36" r:id="rId21" display="http://www.wow-europe.com/fr/info/basics/factions/cenarionexpedition/index.html"/>
    <hyperlink ref="A37" r:id="rId22" display="http://www.wow-europe.com/fr/info/basics/factions/zangarmarsh/index.html"/>
    <hyperlink ref="A38" r:id="rId23" display="http://eu.wowarmory.com/search.xml?fl%5bsource%5d=reputation&amp;fl%5bfaction%5d=1038&amp;searchType=items"/>
    <hyperlink ref="A39" r:id="rId24" display="javascript:void(0)"/>
    <hyperlink ref="A40" r:id="rId25" display="http://www.wow-europe.com/fr/info/basics/factions/shattrath/index.html"/>
    <hyperlink ref="A41" r:id="rId26" display="http://www.wow-europe.com/fr/info/basics/factions/shattrath/index.html"/>
    <hyperlink ref="A42" r:id="rId27" display="http://www.wow-europe.com/fr/info/basics/factions/shattrath/index.html"/>
    <hyperlink ref="A43" r:id="rId28" display="http://www.wow-europe.com/fr/info/basics/factions/shattrath/index.html"/>
    <hyperlink ref="A44" r:id="rId29" display="http://eu.wowarmory.com/search.xml?fl%5bsource%5d=reputation&amp;fl%5bfaction%5d=1031&amp;searchType=items"/>
    <hyperlink ref="A45" r:id="rId30" display="http://eu.wowarmory.com/search.xml?fl%5bsource%5d=reputation&amp;fl%5bfaction%5d=1077&amp;searchType=items"/>
    <hyperlink ref="A46" r:id="rId31" display="javascript:void(0)"/>
    <hyperlink ref="A47" r:id="rId32" display="http://www.wow-europe.com/fr/info/basics/factions/cenarion/index.html"/>
    <hyperlink ref="A48" r:id="rId33" display="http://www.wow-europe.com/fr/info/basics/factions/darkmoon/index.html"/>
    <hyperlink ref="A49" r:id="rId34" display="http://www.wow-europe.com/fr/info/basics/factions/index.html#other"/>
    <hyperlink ref="A51" r:id="rId35" display="http://www.wow-europe.com/fr/info/basics/factions/timbermaw/index.html"/>
    <hyperlink ref="A52" r:id="rId36" display="http://www.wow-europe.com/fr/info/basics/factions/zandalar/index.html"/>
    <hyperlink ref="A53" r:id="rId37" display="http://www.wow-europe.com/fr/info/basics/factions/thorium/index.html"/>
    <hyperlink ref="A55" r:id="rId38" display="http://www.wow-europe.com/fr/info/basics/factions/index.html#other"/>
    <hyperlink ref="A58" r:id="rId39" display="http://www.wow-europe.com/fr/info/basics/factions/nozdormu/index.html"/>
    <hyperlink ref="A59" r:id="rId40" display="http://www.wow-europe.com/fr/info/basics/factions/argent/index.html"/>
    <hyperlink ref="A60" r:id="rId41" display="javascript:void(0)"/>
    <hyperlink ref="A61" r:id="rId42" display="http://www.wow-europe.com/fr/info/races/draenei.html"/>
    <hyperlink ref="A62" r:id="rId43" display="http://www.wow-europe.com/fr/info/races/nightelves.html"/>
    <hyperlink ref="A63" r:id="rId44" display="http://www.wow-europe.com/fr/info/races/humans.html"/>
    <hyperlink ref="A64" r:id="rId45" display="http://www.wow-europe.com/fr/info/races/gnomes.html"/>
    <hyperlink ref="A65" r:id="rId46" display="http://www.wow-europe.com/fr/info/races/dwarves.html"/>
    <hyperlink ref="A66" r:id="rId47" display="javascript:void(0)"/>
    <hyperlink ref="A67" r:id="rId48" display="http://www.wow-europe.com/fr/info/basics/battlegrounds/alterac/info.html"/>
    <hyperlink ref="A68" r:id="rId49" display="http://www.wow-europe.com/fr/info/basics/battlegrounds/arathi/info.html"/>
    <hyperlink ref="A69" r:id="rId50" display="http://www.wow-europe.com/fr/info/basics/battlegrounds/warsong/info.html"/>
    <hyperlink ref="A70" r:id="rId51" display="javascript:void(0)"/>
    <hyperlink ref="A71" r:id="rId52" display="http://www.wow-europe.com/fr/info/basics/factions/index.html#other"/>
    <hyperlink ref="A72" r:id="rId53" display="http://www.wow-europe.com/fr/info/basics/factions/index.html#other"/>
    <hyperlink ref="A73" r:id="rId54" display="http://www.wow-europe.com/fr/info/basics/factions/index.html#other"/>
    <hyperlink ref="A74" r:id="rId55" display="http://www.wow-europe.com/fr/info/basics/factions/index.html#other"/>
    <hyperlink ref="A8" r:id="rId56" display="javascript:void(0)"/>
    <hyperlink ref="A10" r:id="rId57" display="http://www.wow-europe.com/fr/info/basics/factions/index.html#other"/>
    <hyperlink ref="A92" r:id="rId58" display="http://www.forgeonyxia.be/index.php?page=depecage"/>
    <hyperlink ref="A95" r:id="rId59" display="http://www.forgeonyxia.be/index.php?page=botanique"/>
    <hyperlink ref="A99" r:id="rId60" display="http://www.forgeonyxia.be/index.php?page=peche"/>
    <hyperlink ref="A98" r:id="rId61" display="http://www.forgeonyxia.be/index.php?page=minage"/>
    <hyperlink ref="A87" r:id="rId62" display="http://www.forgeonyxia.be/index.php?page=alchimie"/>
    <hyperlink ref="A88" r:id="rId63" display="http://www.forgeonyxia.be/index.php?page=inscription"/>
    <hyperlink ref="A89" r:id="rId64" display="http://www.forgeonyxia.be/index.php?page=couture"/>
    <hyperlink ref="A91" r:id="rId65" display="http://www.forgeonyxia.be/index.php?page=cuisine"/>
    <hyperlink ref="A94" r:id="rId66" display="http://www.forgeonyxia.be/index.php?page=forge"/>
    <hyperlink ref="A96" r:id="rId67" display="http://www.forgeonyxia.be/index.php?page=ingenierie"/>
    <hyperlink ref="A97" r:id="rId68" display="http://www.forgeonyxia.be/index.php?page=joaillerie"/>
    <hyperlink ref="A101" r:id="rId69" display="http://www.forgeonyxia.be/index.php?page=cuir"/>
    <hyperlink ref="A93" r:id="rId70" display="http://www.forgeonyxia.be/index.php?page=enchantement"/>
    <hyperlink ref="A100" r:id="rId71" display="http://www.forgeonyxia.be/index.php?page=secourisme"/>
    <hyperlink ref="A90" r:id="rId72" display="http://www.forgeonyxia.be/index.php?page=lockpick"/>
    <hyperlink ref="B1" r:id="rId73" display="Mæsa"/>
  </hyperlinks>
  <printOptions/>
  <pageMargins left="0.787401575" right="0.787401575" top="0.984251969" bottom="0.984251969" header="0.4921259845" footer="0.4921259845"/>
  <pageSetup horizontalDpi="600" verticalDpi="600" orientation="portrait" paperSize="9" r:id="rId75"/>
  <drawing r:id="rId7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9129d4-cd6a-4665-bfc5-85cc6750ff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A76:IV76</xm:sqref>
        </x14:conditionalFormatting>
        <x14:conditionalFormatting xmlns:xm="http://schemas.microsoft.com/office/excel/2006/main">
          <x14:cfRule type="dataBar" id="{22ff18fd-8235-4eed-ad13-411c821542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iconSet" priority="30">
            <x14:iconSet iconSet="5Rating">
              <x14:cfvo type="percent">
                <xm:f>0</xm:f>
              </x14:cfvo>
              <x14:cfvo type="num">
                <xm:f>75</xm:f>
              </x14:cfvo>
              <x14:cfvo type="num">
                <xm:f>150</xm:f>
              </x14:cfvo>
              <x14:cfvo type="num">
                <xm:f>300</xm:f>
              </x14:cfvo>
              <x14:cfvo type="num">
                <xm:f>450</xm:f>
              </x14:cfvo>
            </x14:iconSet>
            <x14:dxf/>
          </x14:cfRule>
          <xm:sqref>A87:IV101</xm:sqref>
        </x14:conditionalFormatting>
        <x14:conditionalFormatting xmlns:xm="http://schemas.microsoft.com/office/excel/2006/main">
          <x14:cfRule type="dataBar" id="{ca1f84b5-2326-4409-b167-1cdaa30e74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B86:C86 E86:K86</xm:sqref>
        </x14:conditionalFormatting>
        <x14:conditionalFormatting xmlns:xm="http://schemas.microsoft.com/office/excel/2006/main">
          <x14:cfRule type="dataBar" id="{03f83540-f1ce-44cc-90d7-1609cab73d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D86</xm:sqref>
        </x14:conditionalFormatting>
        <x14:conditionalFormatting xmlns:xm="http://schemas.microsoft.com/office/excel/2006/main">
          <x14:cfRule type="dataBar" id="{33addd41-dd6c-4ee4-b859-871f545fa3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J86:K86</xm:sqref>
        </x14:conditionalFormatting>
        <x14:conditionalFormatting xmlns:xm="http://schemas.microsoft.com/office/excel/2006/main">
          <x14:cfRule type="dataBar" id="{da6a03cd-bbd9-42d6-a2ec-69e6fae50b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A76:IV76</xm:sqref>
        </x14:conditionalFormatting>
        <x14:conditionalFormatting xmlns:xm="http://schemas.microsoft.com/office/excel/2006/main">
          <x14:cfRule type="dataBar" id="{8abbb147-f94f-42ad-be9c-34cc996908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A75:IV75</xm:sqref>
        </x14:conditionalFormatting>
        <x14:conditionalFormatting xmlns:xm="http://schemas.microsoft.com/office/excel/2006/main">
          <x14:cfRule type="dataBar" id="{562c73ae-4cbb-4d7a-9b97-5a2860723d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A8:IV8</xm:sqref>
        </x14:conditionalFormatting>
        <x14:conditionalFormatting xmlns:xm="http://schemas.microsoft.com/office/excel/2006/main">
          <x14:cfRule type="dataBar" id="{45ef7caf-911a-488d-b87c-fa8f2fbe66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A8:IV8</xm:sqref>
        </x14:conditionalFormatting>
        <x14:conditionalFormatting xmlns:xm="http://schemas.microsoft.com/office/excel/2006/main">
          <x14:cfRule type="dataBar" id="{398d9c8e-c383-42f1-85fe-880b4c3a34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L86</xm:sqref>
        </x14:conditionalFormatting>
        <x14:conditionalFormatting xmlns:xm="http://schemas.microsoft.com/office/excel/2006/main">
          <x14:cfRule type="dataBar" id="{a17f1ee0-c132-4861-834f-c5729ba84b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0" customWidth="1"/>
    <col min="9" max="9" width="15.7109375" style="0" customWidth="1"/>
  </cols>
  <sheetData>
    <row r="1" spans="1:15" ht="30">
      <c r="A1" s="50"/>
      <c r="B1" s="50"/>
      <c r="C1" s="51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0.75" thickBot="1">
      <c r="A2" s="50"/>
      <c r="B2" s="80" t="s">
        <v>87</v>
      </c>
      <c r="C2" s="80"/>
      <c r="D2" s="80"/>
      <c r="E2" s="80"/>
      <c r="F2" s="80"/>
      <c r="G2" s="80"/>
      <c r="H2" s="50"/>
      <c r="I2" s="50"/>
      <c r="J2" s="50"/>
      <c r="K2" s="50"/>
      <c r="L2" s="50"/>
      <c r="M2" s="50"/>
      <c r="N2" s="50"/>
      <c r="O2" s="50"/>
    </row>
    <row r="3" spans="1:15" ht="30.75" thickBot="1">
      <c r="A3" s="50"/>
      <c r="B3" s="81" t="s">
        <v>76</v>
      </c>
      <c r="C3" s="82"/>
      <c r="D3" s="82"/>
      <c r="E3" s="82"/>
      <c r="F3" s="82"/>
      <c r="G3" s="83"/>
      <c r="H3" s="50"/>
      <c r="I3" s="50"/>
      <c r="J3" s="50"/>
      <c r="K3" s="50"/>
      <c r="L3" s="50"/>
      <c r="M3" s="50"/>
      <c r="N3" s="50"/>
      <c r="O3" s="50"/>
    </row>
    <row r="4" spans="1:15" ht="30">
      <c r="A4" s="50"/>
      <c r="B4" s="50"/>
      <c r="C4" s="51"/>
      <c r="D4" s="51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30.75" thickBot="1">
      <c r="A5" s="50"/>
      <c r="B5" s="80" t="s">
        <v>86</v>
      </c>
      <c r="C5" s="80"/>
      <c r="D5" s="80"/>
      <c r="E5" s="80"/>
      <c r="F5" s="80"/>
      <c r="G5" s="80"/>
      <c r="H5" s="50"/>
      <c r="I5" s="50"/>
      <c r="J5" s="50"/>
      <c r="K5" s="50"/>
      <c r="L5" s="50"/>
      <c r="M5" s="50"/>
      <c r="N5" s="50"/>
      <c r="O5" s="50"/>
    </row>
    <row r="6" spans="1:15" ht="31.5" thickBot="1">
      <c r="A6" s="51"/>
      <c r="B6" s="84" t="s">
        <v>27</v>
      </c>
      <c r="C6" s="85"/>
      <c r="D6" s="85"/>
      <c r="E6" s="85"/>
      <c r="F6" s="85"/>
      <c r="G6" s="86"/>
      <c r="H6" s="50"/>
      <c r="I6" s="50"/>
      <c r="J6" s="50"/>
      <c r="K6" s="50"/>
      <c r="L6" s="50"/>
      <c r="M6" s="50"/>
      <c r="N6" s="50"/>
      <c r="O6" s="50"/>
    </row>
    <row r="7" spans="1:15" ht="30">
      <c r="A7" s="51"/>
      <c r="B7" s="51"/>
      <c r="C7" s="51"/>
      <c r="D7" s="5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30">
      <c r="A8" s="51"/>
      <c r="B8" s="80" t="s">
        <v>90</v>
      </c>
      <c r="C8" s="80"/>
      <c r="D8" s="80"/>
      <c r="E8" s="80"/>
      <c r="F8" s="80"/>
      <c r="G8" s="80"/>
      <c r="H8" s="50"/>
      <c r="I8" s="50"/>
      <c r="J8" s="50"/>
      <c r="K8" s="50"/>
      <c r="L8" s="50"/>
      <c r="M8" s="50"/>
      <c r="N8" s="50"/>
      <c r="O8" s="50"/>
    </row>
    <row r="9" spans="1:15" ht="30">
      <c r="A9" s="51"/>
      <c r="B9" s="78" t="e">
        <f>HLOOKUP(nom,tableauscores,VLOOKUP(reputation,reputnum,2,FALSE),FALSE)</f>
        <v>#VALUE!</v>
      </c>
      <c r="C9" s="78"/>
      <c r="D9" s="78"/>
      <c r="E9" s="78"/>
      <c r="F9" s="78"/>
      <c r="G9" s="78"/>
      <c r="H9" s="50"/>
      <c r="I9" s="50" t="e">
        <f>LEFT(B9,5)</f>
        <v>#VALUE!</v>
      </c>
      <c r="J9" s="50" t="e">
        <f>VALUE(I9)</f>
        <v>#VALUE!</v>
      </c>
      <c r="K9" s="50" t="b">
        <f>ISERROR(J9)</f>
        <v>1</v>
      </c>
      <c r="L9" s="50" t="e">
        <f>IF(K9,L10,J9)</f>
        <v>#N/A</v>
      </c>
      <c r="M9" s="50"/>
      <c r="N9" s="50"/>
      <c r="O9" s="50"/>
    </row>
    <row r="10" spans="1:15" ht="30">
      <c r="A10" s="51"/>
      <c r="B10" s="51"/>
      <c r="C10" s="51"/>
      <c r="D10" s="51"/>
      <c r="E10" s="51"/>
      <c r="F10" s="51"/>
      <c r="G10" s="51"/>
      <c r="H10" s="50"/>
      <c r="I10" s="50" t="e">
        <f>LEFT(B9,4)</f>
        <v>#VALUE!</v>
      </c>
      <c r="J10" s="50" t="e">
        <f>VALUE(I10)</f>
        <v>#VALUE!</v>
      </c>
      <c r="K10" s="50" t="b">
        <f>ISERROR(J10)</f>
        <v>1</v>
      </c>
      <c r="L10" s="50" t="e">
        <f>IF(K10,L11,J10)</f>
        <v>#N/A</v>
      </c>
      <c r="M10" s="50"/>
      <c r="N10" s="50"/>
      <c r="O10" s="50"/>
    </row>
    <row r="11" spans="1:15" ht="30">
      <c r="A11" s="51"/>
      <c r="B11" s="77" t="s">
        <v>91</v>
      </c>
      <c r="C11" s="77"/>
      <c r="D11" s="77"/>
      <c r="E11" s="77"/>
      <c r="F11" s="77"/>
      <c r="G11" s="77"/>
      <c r="H11" s="50"/>
      <c r="I11" s="50" t="e">
        <f>LEFT(B9,3)</f>
        <v>#VALUE!</v>
      </c>
      <c r="J11" s="50" t="e">
        <f>VALUE(I11)</f>
        <v>#VALUE!</v>
      </c>
      <c r="K11" s="50" t="b">
        <f>ISERROR(J11)</f>
        <v>1</v>
      </c>
      <c r="L11" s="50" t="e">
        <f>IF(K11,L12,J11)</f>
        <v>#N/A</v>
      </c>
      <c r="M11" s="50"/>
      <c r="N11" s="50"/>
      <c r="O11" s="50"/>
    </row>
    <row r="12" spans="1:15" ht="30">
      <c r="A12" s="51"/>
      <c r="B12" s="79" t="e">
        <f>VLOOKUP(gradegrand,tableaureputtitres,IF(HLOOKUP(nom,sexe,3,FALSE)="Féminin",3,2),FALSE)</f>
        <v>#VALUE!</v>
      </c>
      <c r="C12" s="79"/>
      <c r="D12" s="79"/>
      <c r="E12" s="79"/>
      <c r="F12" s="79"/>
      <c r="G12" s="79"/>
      <c r="H12" s="50"/>
      <c r="I12" s="50" t="e">
        <f>LEFT(B9,2)</f>
        <v>#VALUE!</v>
      </c>
      <c r="J12" s="50" t="e">
        <f>VALUE(I12)</f>
        <v>#VALUE!</v>
      </c>
      <c r="K12" s="50" t="b">
        <f>ISERROR(J12)</f>
        <v>1</v>
      </c>
      <c r="L12" s="50" t="e">
        <f>IF(K12,L13,J12)</f>
        <v>#N/A</v>
      </c>
      <c r="M12" s="50"/>
      <c r="N12" s="50"/>
      <c r="O12" s="50"/>
    </row>
    <row r="13" spans="1:15" ht="30">
      <c r="A13" s="51"/>
      <c r="B13" s="51"/>
      <c r="C13" s="51"/>
      <c r="D13" s="51"/>
      <c r="E13" s="51"/>
      <c r="F13" s="51"/>
      <c r="G13" s="51"/>
      <c r="H13" s="50"/>
      <c r="I13" s="50" t="e">
        <f>LEFT(B9,1)</f>
        <v>#VALUE!</v>
      </c>
      <c r="J13" s="50" t="e">
        <f>VALUE(I13)</f>
        <v>#VALUE!</v>
      </c>
      <c r="K13" s="50" t="b">
        <f>ISERROR(J13)</f>
        <v>1</v>
      </c>
      <c r="L13" s="50" t="e">
        <f>IF(K13,L14,J13)</f>
        <v>#N/A</v>
      </c>
      <c r="M13" s="50"/>
      <c r="N13" s="50"/>
      <c r="O13" s="50"/>
    </row>
    <row r="14" spans="1:15" ht="30">
      <c r="A14" s="51"/>
      <c r="B14" s="77" t="s">
        <v>258</v>
      </c>
      <c r="C14" s="77"/>
      <c r="D14" s="77"/>
      <c r="E14" s="77"/>
      <c r="F14" s="77"/>
      <c r="G14" s="77"/>
      <c r="H14" s="50"/>
      <c r="I14" s="50"/>
      <c r="J14" s="50"/>
      <c r="K14" s="52" t="s">
        <v>94</v>
      </c>
      <c r="L14" s="52" t="e">
        <f>VLOOKUP(FALSE,K9:L13,2,FALSE)</f>
        <v>#N/A</v>
      </c>
      <c r="M14" s="50"/>
      <c r="N14" s="50"/>
      <c r="O14" s="50"/>
    </row>
    <row r="15" spans="1:17" ht="30">
      <c r="A15" s="51"/>
      <c r="B15" s="76" t="e">
        <f>IF(HLOOKUP(nom,sexe,3,FALSE)="Masculin",VLOOKUP(gradereputselectionnee,tableaux!H2:J8,3,FALSE),VLOOKUP(gradereputselectionnee,tableaux!I2:J8,2,FALSE))</f>
        <v>#VALUE!</v>
      </c>
      <c r="C15" s="76"/>
      <c r="D15" s="76"/>
      <c r="E15" s="76"/>
      <c r="F15" s="76"/>
      <c r="G15" s="76"/>
      <c r="H15" s="50"/>
      <c r="I15" s="50"/>
      <c r="J15" s="50"/>
      <c r="K15" s="50"/>
      <c r="L15" s="50"/>
      <c r="M15" s="50"/>
      <c r="N15" s="50"/>
      <c r="O15" s="50"/>
      <c r="Q15" s="2"/>
    </row>
    <row r="16" spans="1:15" ht="30">
      <c r="A16" s="51"/>
      <c r="B16" s="51"/>
      <c r="C16" s="51"/>
      <c r="D16" s="51"/>
      <c r="E16" s="51"/>
      <c r="F16" s="51"/>
      <c r="G16" s="51"/>
      <c r="H16" s="50"/>
      <c r="I16" s="50"/>
      <c r="J16" s="50"/>
      <c r="K16" s="50"/>
      <c r="L16" s="50"/>
      <c r="M16" s="50"/>
      <c r="N16" s="50"/>
      <c r="O16" s="50"/>
    </row>
    <row r="17" spans="1:15" ht="30">
      <c r="A17" s="51"/>
      <c r="B17" s="77" t="s">
        <v>97</v>
      </c>
      <c r="C17" s="77"/>
      <c r="D17" s="77"/>
      <c r="E17" s="77"/>
      <c r="F17" s="77"/>
      <c r="G17" s="77"/>
      <c r="H17" s="50"/>
      <c r="I17" s="50"/>
      <c r="J17" s="50"/>
      <c r="K17" s="50"/>
      <c r="L17" s="50"/>
      <c r="M17" s="50"/>
      <c r="N17" s="50"/>
      <c r="O17" s="50"/>
    </row>
    <row r="18" spans="1:15" ht="30">
      <c r="A18" s="51"/>
      <c r="B18" s="76" t="s">
        <v>347</v>
      </c>
      <c r="C18" s="76"/>
      <c r="D18" s="76"/>
      <c r="E18" s="76"/>
      <c r="F18" s="76"/>
      <c r="G18" s="76"/>
      <c r="H18" s="50"/>
      <c r="I18" s="50"/>
      <c r="J18" s="50"/>
      <c r="K18" s="50"/>
      <c r="L18" s="50"/>
      <c r="M18" s="50"/>
      <c r="N18" s="50"/>
      <c r="O18" s="50"/>
    </row>
    <row r="19" spans="1:15" ht="30">
      <c r="A19" s="51"/>
      <c r="B19" s="51"/>
      <c r="C19" s="51"/>
      <c r="D19" s="51"/>
      <c r="E19" s="51"/>
      <c r="F19" s="51"/>
      <c r="G19" s="51"/>
      <c r="H19" s="50"/>
      <c r="I19" s="50"/>
      <c r="J19" s="50"/>
      <c r="K19" s="50"/>
      <c r="L19" s="50"/>
      <c r="M19" s="50"/>
      <c r="N19" s="50"/>
      <c r="O19" s="50"/>
    </row>
    <row r="20" spans="1:15" ht="30">
      <c r="A20" s="51"/>
      <c r="B20" s="77" t="s">
        <v>99</v>
      </c>
      <c r="C20" s="77"/>
      <c r="D20" s="77"/>
      <c r="E20" s="77"/>
      <c r="F20" s="77"/>
      <c r="G20" s="77"/>
      <c r="H20" s="50"/>
      <c r="I20" s="50"/>
      <c r="J20" s="50"/>
      <c r="K20" s="50"/>
      <c r="L20" s="50"/>
      <c r="M20" s="50"/>
      <c r="N20" s="50"/>
      <c r="O20" s="50"/>
    </row>
    <row r="21" spans="1:15" ht="30">
      <c r="A21" s="51"/>
      <c r="B21" s="76" t="e">
        <f>ROUNDUP(manque/VLOOKUP(B18,actionsvaleurs,2,FALSE),0)</f>
        <v>#VALUE!</v>
      </c>
      <c r="C21" s="76"/>
      <c r="D21" s="76"/>
      <c r="E21" s="76"/>
      <c r="F21" s="76"/>
      <c r="G21" s="76"/>
      <c r="H21" s="53" t="s">
        <v>259</v>
      </c>
      <c r="I21" s="50"/>
      <c r="J21" s="50"/>
      <c r="K21" s="50"/>
      <c r="L21" s="50"/>
      <c r="M21" s="50"/>
      <c r="N21" s="50"/>
      <c r="O21" s="50"/>
    </row>
    <row r="22" spans="1:15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</sheetData>
  <sheetProtection/>
  <mergeCells count="14">
    <mergeCell ref="B2:G2"/>
    <mergeCell ref="B3:G3"/>
    <mergeCell ref="B5:G5"/>
    <mergeCell ref="B6:G6"/>
    <mergeCell ref="B8:G8"/>
    <mergeCell ref="B14:G14"/>
    <mergeCell ref="B15:G15"/>
    <mergeCell ref="B17:G17"/>
    <mergeCell ref="B18:G18"/>
    <mergeCell ref="B20:G20"/>
    <mergeCell ref="B21:G21"/>
    <mergeCell ref="B9:G9"/>
    <mergeCell ref="B11:G11"/>
    <mergeCell ref="B12:G12"/>
  </mergeCells>
  <conditionalFormatting sqref="B15:G15">
    <cfRule type="dataBar" priority="12" dxfId="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{271a773b-3c77-4289-a7b0-8762f1c17ce7}</x14:id>
        </ext>
      </extLst>
    </cfRule>
  </conditionalFormatting>
  <conditionalFormatting sqref="B12:G12">
    <cfRule type="containsText" priority="1" dxfId="2" operator="containsText" stopIfTrue="1" text="Haï">
      <formula>NOT(ISERROR(SEARCH("Haï",B12)))</formula>
    </cfRule>
    <cfRule type="containsText" priority="2" dxfId="3" operator="containsText" stopIfTrue="1" text="Détesté">
      <formula>NOT(ISERROR(SEARCH("Détesté",B12)))</formula>
    </cfRule>
    <cfRule type="containsText" priority="3" dxfId="20" operator="containsText" stopIfTrue="1" text="Neutre">
      <formula>NOT(ISERROR(SEARCH("Neutre",B12)))</formula>
    </cfRule>
    <cfRule type="containsText" priority="4" dxfId="24" operator="containsText" stopIfTrue="1" text="Amical">
      <formula>NOT(ISERROR(SEARCH("Amical",B12)))</formula>
    </cfRule>
    <cfRule type="containsText" priority="5" dxfId="25" operator="containsText" stopIfTrue="1" text="Honoré">
      <formula>NOT(ISERROR(SEARCH("Honoré",B12)))</formula>
    </cfRule>
    <cfRule type="containsText" priority="6" dxfId="7" operator="containsText" stopIfTrue="1" text="Révéré">
      <formula>NOT(ISERROR(SEARCH("Révéré",B12)))</formula>
    </cfRule>
    <cfRule type="containsText" priority="7" dxfId="26" operator="containsText" stopIfTrue="1" text="Exalté">
      <formula>NOT(ISERROR(SEARCH("Exalté",B12)))</formula>
    </cfRule>
  </conditionalFormatting>
  <dataValidations count="3">
    <dataValidation type="list" allowBlank="1" showInputMessage="1" showErrorMessage="1" sqref="B6:G6">
      <formula1>listereput</formula1>
    </dataValidation>
    <dataValidation type="list" allowBlank="1" showInputMessage="1" showErrorMessage="1" sqref="B3">
      <formula1>listeperso</formula1>
    </dataValidation>
    <dataValidation type="list" allowBlank="1" showInputMessage="1" showErrorMessage="1" sqref="B18:G18">
      <formula1>actions</formula1>
    </dataValidation>
  </dataValidations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1a773b-3c77-4289-a7b0-8762f1c17c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B15:G15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9">
      <selection activeCell="G15" sqref="G15"/>
    </sheetView>
  </sheetViews>
  <sheetFormatPr defaultColWidth="11.421875" defaultRowHeight="12.75"/>
  <cols>
    <col min="1" max="3" width="25.8515625" style="0" customWidth="1"/>
    <col min="4" max="6" width="4.140625" style="0" customWidth="1"/>
  </cols>
  <sheetData>
    <row r="1" spans="1:25" ht="12.75">
      <c r="A1" s="27" t="s">
        <v>54</v>
      </c>
      <c r="B1" t="s">
        <v>915</v>
      </c>
      <c r="C1" s="61" t="s">
        <v>940</v>
      </c>
      <c r="D1" s="28">
        <v>29</v>
      </c>
      <c r="E1" s="55" t="s">
        <v>221</v>
      </c>
      <c r="F1" s="54"/>
      <c r="G1" s="24" t="s">
        <v>9</v>
      </c>
      <c r="H1" s="25" t="s">
        <v>79</v>
      </c>
      <c r="I1" s="26" t="s">
        <v>80</v>
      </c>
      <c r="J1" s="26" t="s">
        <v>96</v>
      </c>
      <c r="K1" s="26" t="s">
        <v>100</v>
      </c>
      <c r="M1" s="36" t="s">
        <v>237</v>
      </c>
      <c r="N1" s="36" t="s">
        <v>231</v>
      </c>
      <c r="O1" s="36" t="s">
        <v>229</v>
      </c>
      <c r="P1" s="36" t="s">
        <v>228</v>
      </c>
      <c r="Q1" s="36" t="s">
        <v>230</v>
      </c>
      <c r="R1" s="36" t="s">
        <v>234</v>
      </c>
      <c r="S1" s="36" t="s">
        <v>232</v>
      </c>
      <c r="T1" s="36" t="s">
        <v>235</v>
      </c>
      <c r="U1" s="36" t="s">
        <v>236</v>
      </c>
      <c r="V1" s="36" t="s">
        <v>239</v>
      </c>
      <c r="W1" s="36" t="s">
        <v>233</v>
      </c>
      <c r="X1" s="36" t="s">
        <v>238</v>
      </c>
      <c r="Y1" s="47"/>
    </row>
    <row r="2" spans="1:25" ht="12.75">
      <c r="A2" s="27" t="s">
        <v>67</v>
      </c>
      <c r="B2" s="27" t="s">
        <v>67</v>
      </c>
      <c r="C2" s="61" t="s">
        <v>67</v>
      </c>
      <c r="D2" s="28">
        <v>59</v>
      </c>
      <c r="E2" s="54">
        <v>1</v>
      </c>
      <c r="F2" s="54"/>
      <c r="G2" s="15">
        <v>36000</v>
      </c>
      <c r="H2" s="16" t="s">
        <v>78</v>
      </c>
      <c r="I2" s="17" t="s">
        <v>50</v>
      </c>
      <c r="J2" s="17" t="e">
        <f>hai+deteste+neutre+amical+honore+revere-pointsmanquants</f>
        <v>#VALUE!</v>
      </c>
      <c r="K2" s="17" t="e">
        <f>pointsmanquants</f>
        <v>#VALUE!</v>
      </c>
      <c r="M2" s="2" t="s">
        <v>246</v>
      </c>
      <c r="N2" s="2" t="s">
        <v>241</v>
      </c>
      <c r="O2" s="2" t="s">
        <v>240</v>
      </c>
      <c r="P2" s="2" t="s">
        <v>241</v>
      </c>
      <c r="Q2" s="2" t="s">
        <v>246</v>
      </c>
      <c r="R2" s="2" t="s">
        <v>241</v>
      </c>
      <c r="S2" s="2" t="s">
        <v>241</v>
      </c>
      <c r="T2" s="2" t="s">
        <v>246</v>
      </c>
      <c r="U2" s="2" t="s">
        <v>246</v>
      </c>
      <c r="V2" s="2" t="s">
        <v>241</v>
      </c>
      <c r="W2" s="2" t="s">
        <v>246</v>
      </c>
      <c r="X2" s="2" t="s">
        <v>246</v>
      </c>
      <c r="Y2" s="1"/>
    </row>
    <row r="3" spans="1:25" ht="12.75">
      <c r="A3" s="27" t="s">
        <v>39</v>
      </c>
      <c r="B3" s="61" t="s">
        <v>879</v>
      </c>
      <c r="C3" s="61" t="s">
        <v>940</v>
      </c>
      <c r="D3" s="28">
        <v>58</v>
      </c>
      <c r="E3" s="54">
        <v>2</v>
      </c>
      <c r="F3" s="54"/>
      <c r="G3" s="21">
        <v>3000</v>
      </c>
      <c r="H3" s="22" t="s">
        <v>16</v>
      </c>
      <c r="I3" s="23" t="s">
        <v>16</v>
      </c>
      <c r="J3" s="23" t="e">
        <f>neutre+amical+honore+revere-pointsmanquants</f>
        <v>#VALUE!</v>
      </c>
      <c r="K3" s="17" t="e">
        <f>hai+deteste+pointsmanquants</f>
        <v>#VALUE!</v>
      </c>
      <c r="M3" s="2" t="s">
        <v>241</v>
      </c>
      <c r="N3" s="2" t="s">
        <v>240</v>
      </c>
      <c r="O3" s="2" t="s">
        <v>247</v>
      </c>
      <c r="P3" s="2" t="s">
        <v>240</v>
      </c>
      <c r="Q3" s="2" t="s">
        <v>241</v>
      </c>
      <c r="R3" s="2" t="s">
        <v>240</v>
      </c>
      <c r="S3" s="2" t="s">
        <v>240</v>
      </c>
      <c r="T3" s="2" t="s">
        <v>241</v>
      </c>
      <c r="U3" s="2" t="s">
        <v>241</v>
      </c>
      <c r="V3" s="2" t="s">
        <v>240</v>
      </c>
      <c r="W3" s="2" t="s">
        <v>241</v>
      </c>
      <c r="X3" s="2" t="s">
        <v>241</v>
      </c>
      <c r="Y3" s="1"/>
    </row>
    <row r="4" spans="1:25" ht="12.75">
      <c r="A4" s="27" t="s">
        <v>45</v>
      </c>
      <c r="B4" t="s">
        <v>861</v>
      </c>
      <c r="C4" s="61" t="s">
        <v>67</v>
      </c>
      <c r="D4" s="28">
        <v>21</v>
      </c>
      <c r="E4" s="54">
        <v>3</v>
      </c>
      <c r="F4" s="54"/>
      <c r="G4" s="18">
        <v>3000</v>
      </c>
      <c r="H4" s="19" t="s">
        <v>112</v>
      </c>
      <c r="I4" s="20" t="s">
        <v>112</v>
      </c>
      <c r="J4" s="20" t="e">
        <f>deteste+neutre+amical+honore+revere-pointsmanquants</f>
        <v>#VALUE!</v>
      </c>
      <c r="K4" s="17" t="e">
        <f>hai+pointsmanquants</f>
        <v>#VALUE!</v>
      </c>
      <c r="M4" s="2" t="s">
        <v>240</v>
      </c>
      <c r="N4" s="2" t="s">
        <v>249</v>
      </c>
      <c r="O4" s="2" t="s">
        <v>248</v>
      </c>
      <c r="P4" s="2" t="s">
        <v>247</v>
      </c>
      <c r="Q4" s="2" t="s">
        <v>240</v>
      </c>
      <c r="R4" s="2" t="s">
        <v>247</v>
      </c>
      <c r="S4" s="2" t="s">
        <v>247</v>
      </c>
      <c r="T4" s="2" t="s">
        <v>240</v>
      </c>
      <c r="U4" s="2" t="s">
        <v>240</v>
      </c>
      <c r="V4" s="2" t="s">
        <v>247</v>
      </c>
      <c r="W4" s="2" t="s">
        <v>240</v>
      </c>
      <c r="X4" s="2" t="s">
        <v>240</v>
      </c>
      <c r="Y4" s="1"/>
    </row>
    <row r="5" spans="1:25" ht="12.75">
      <c r="A5" s="27" t="s">
        <v>71</v>
      </c>
      <c r="B5" s="61" t="s">
        <v>898</v>
      </c>
      <c r="C5" s="61" t="s">
        <v>940</v>
      </c>
      <c r="D5" s="28">
        <v>71</v>
      </c>
      <c r="E5" s="54">
        <v>4</v>
      </c>
      <c r="F5" s="54"/>
      <c r="G5" s="18">
        <v>6000</v>
      </c>
      <c r="H5" s="19" t="s">
        <v>81</v>
      </c>
      <c r="I5" s="20" t="s">
        <v>15</v>
      </c>
      <c r="J5" s="20" t="e">
        <f>amical+honore+revere-pointsmanquants</f>
        <v>#VALUE!</v>
      </c>
      <c r="K5" s="17" t="e">
        <f>hai+deteste+neutre+pointsmanquants</f>
        <v>#VALUE!</v>
      </c>
      <c r="M5" s="2" t="s">
        <v>248</v>
      </c>
      <c r="N5" s="2" t="s">
        <v>248</v>
      </c>
      <c r="O5" s="2" t="s">
        <v>242</v>
      </c>
      <c r="P5" s="2" t="s">
        <v>248</v>
      </c>
      <c r="Q5" s="2" t="s">
        <v>248</v>
      </c>
      <c r="R5" s="2" t="s">
        <v>249</v>
      </c>
      <c r="S5" s="2" t="s">
        <v>248</v>
      </c>
      <c r="T5" s="2" t="s">
        <v>247</v>
      </c>
      <c r="U5" s="2" t="s">
        <v>247</v>
      </c>
      <c r="V5" s="2" t="s">
        <v>248</v>
      </c>
      <c r="W5" s="2" t="s">
        <v>249</v>
      </c>
      <c r="X5" s="2" t="s">
        <v>249</v>
      </c>
      <c r="Y5" s="1"/>
    </row>
    <row r="6" spans="1:25" ht="12.75">
      <c r="A6" s="27" t="s">
        <v>25</v>
      </c>
      <c r="B6" s="61" t="s">
        <v>869</v>
      </c>
      <c r="C6" s="61" t="s">
        <v>67</v>
      </c>
      <c r="D6" s="28">
        <v>34</v>
      </c>
      <c r="E6" s="54">
        <v>5</v>
      </c>
      <c r="F6" s="54"/>
      <c r="G6" s="21">
        <v>12000</v>
      </c>
      <c r="H6" s="22" t="s">
        <v>82</v>
      </c>
      <c r="I6" s="23" t="s">
        <v>0</v>
      </c>
      <c r="J6" s="23" t="e">
        <f>honore+revere-pointsmanquants</f>
        <v>#VALUE!</v>
      </c>
      <c r="K6" s="17" t="e">
        <f>hai+deteste+neutre+amical+pointsmanquants</f>
        <v>#VALUE!</v>
      </c>
      <c r="M6" s="2" t="s">
        <v>242</v>
      </c>
      <c r="N6" s="2" t="s">
        <v>242</v>
      </c>
      <c r="O6" s="2" t="s">
        <v>244</v>
      </c>
      <c r="P6" s="2" t="s">
        <v>242</v>
      </c>
      <c r="Q6" s="2" t="s">
        <v>242</v>
      </c>
      <c r="R6" s="2" t="s">
        <v>248</v>
      </c>
      <c r="S6" s="2" t="s">
        <v>242</v>
      </c>
      <c r="T6" s="2" t="s">
        <v>248</v>
      </c>
      <c r="U6" s="2" t="s">
        <v>248</v>
      </c>
      <c r="V6" s="2" t="s">
        <v>242</v>
      </c>
      <c r="W6" s="2" t="s">
        <v>248</v>
      </c>
      <c r="X6" s="2" t="s">
        <v>248</v>
      </c>
      <c r="Y6" s="1"/>
    </row>
    <row r="7" spans="1:25" ht="12.75">
      <c r="A7" s="27" t="s">
        <v>72</v>
      </c>
      <c r="B7" s="61" t="s">
        <v>899</v>
      </c>
      <c r="C7" s="61" t="s">
        <v>940</v>
      </c>
      <c r="D7" s="28">
        <v>72</v>
      </c>
      <c r="E7" s="54">
        <v>6</v>
      </c>
      <c r="F7" s="54"/>
      <c r="G7" s="18">
        <v>21000</v>
      </c>
      <c r="H7" s="19" t="s">
        <v>83</v>
      </c>
      <c r="I7" s="20" t="s">
        <v>1</v>
      </c>
      <c r="J7" s="20" t="e">
        <f>revere-pointsmanquants</f>
        <v>#VALUE!</v>
      </c>
      <c r="K7" s="17" t="e">
        <f>hai+deteste+neutre+amical+honore+pointsmanquants</f>
        <v>#VALUE!</v>
      </c>
      <c r="M7" s="2" t="s">
        <v>243</v>
      </c>
      <c r="N7" s="2" t="s">
        <v>244</v>
      </c>
      <c r="O7" s="2" t="s">
        <v>245</v>
      </c>
      <c r="P7" s="2" t="s">
        <v>243</v>
      </c>
      <c r="Q7" s="2" t="s">
        <v>243</v>
      </c>
      <c r="R7" s="2" t="s">
        <v>242</v>
      </c>
      <c r="S7" s="2" t="s">
        <v>243</v>
      </c>
      <c r="T7" s="2" t="s">
        <v>242</v>
      </c>
      <c r="U7" s="2" t="s">
        <v>242</v>
      </c>
      <c r="V7" s="2" t="s">
        <v>244</v>
      </c>
      <c r="W7" s="2" t="s">
        <v>243</v>
      </c>
      <c r="X7" s="2" t="s">
        <v>242</v>
      </c>
      <c r="Y7" s="1"/>
    </row>
    <row r="8" spans="1:25" ht="12.75">
      <c r="A8" s="27" t="s">
        <v>61</v>
      </c>
      <c r="B8" s="62" t="s">
        <v>916</v>
      </c>
      <c r="C8" s="61" t="s">
        <v>940</v>
      </c>
      <c r="D8" s="28">
        <v>53</v>
      </c>
      <c r="E8" s="54">
        <v>7</v>
      </c>
      <c r="F8" s="54"/>
      <c r="G8" s="21">
        <v>1000</v>
      </c>
      <c r="H8" s="22" t="s">
        <v>84</v>
      </c>
      <c r="I8" s="23" t="s">
        <v>2</v>
      </c>
      <c r="J8" s="23" t="e">
        <f>exalte-pointsmanquants</f>
        <v>#VALUE!</v>
      </c>
      <c r="K8" s="17" t="e">
        <f>hai+deteste+neutre+amical+honore+revere+pointsmanquants</f>
        <v>#VALUE!</v>
      </c>
      <c r="M8" s="2" t="s">
        <v>244</v>
      </c>
      <c r="N8" s="2" t="s">
        <v>245</v>
      </c>
      <c r="P8" s="2" t="s">
        <v>244</v>
      </c>
      <c r="Q8" s="2" t="s">
        <v>244</v>
      </c>
      <c r="R8" s="2" t="s">
        <v>244</v>
      </c>
      <c r="S8" s="2" t="s">
        <v>244</v>
      </c>
      <c r="T8" s="2" t="s">
        <v>244</v>
      </c>
      <c r="U8" s="2" t="s">
        <v>244</v>
      </c>
      <c r="V8" s="2" t="s">
        <v>245</v>
      </c>
      <c r="W8" s="2" t="s">
        <v>244</v>
      </c>
      <c r="X8" s="2" t="s">
        <v>244</v>
      </c>
      <c r="Y8" s="1"/>
    </row>
    <row r="9" spans="1:24" ht="12.75">
      <c r="A9" s="27" t="s">
        <v>63</v>
      </c>
      <c r="B9" s="62" t="s">
        <v>917</v>
      </c>
      <c r="C9" s="61" t="s">
        <v>940</v>
      </c>
      <c r="D9" s="28">
        <v>55</v>
      </c>
      <c r="E9" s="54">
        <v>8</v>
      </c>
      <c r="F9" s="54"/>
      <c r="P9" s="2" t="s">
        <v>245</v>
      </c>
      <c r="Q9" s="2" t="s">
        <v>245</v>
      </c>
      <c r="R9" s="2" t="s">
        <v>245</v>
      </c>
      <c r="S9" s="2" t="s">
        <v>245</v>
      </c>
      <c r="T9" s="2" t="s">
        <v>245</v>
      </c>
      <c r="U9" s="2" t="s">
        <v>245</v>
      </c>
      <c r="X9" s="2" t="s">
        <v>245</v>
      </c>
    </row>
    <row r="10" spans="1:25" ht="12.75">
      <c r="A10" s="27" t="s">
        <v>33</v>
      </c>
      <c r="B10" s="61" t="s">
        <v>871</v>
      </c>
      <c r="C10" s="61" t="s">
        <v>940</v>
      </c>
      <c r="D10" s="28">
        <v>46</v>
      </c>
      <c r="E10" s="54">
        <v>9</v>
      </c>
      <c r="F10" s="54"/>
      <c r="G10" s="35" t="s">
        <v>92</v>
      </c>
      <c r="H10" s="35" t="e">
        <f>VLOOKUP(VALUE((RIGHT(HLOOKUP(nom,tableauscores,VLOOKUP(reputation,tableaux!A1:D58,2,FALSE),FALSE),5))),tableaureputtitres,3,FALSE)</f>
        <v>#VALUE!</v>
      </c>
      <c r="I10" s="2"/>
      <c r="J10" s="2"/>
      <c r="K10" s="34"/>
      <c r="L10" s="32"/>
      <c r="M10" s="32"/>
      <c r="O10" s="1"/>
      <c r="Q10" s="1"/>
      <c r="R10" s="1"/>
      <c r="S10" s="1"/>
      <c r="T10" s="1"/>
      <c r="U10" s="1"/>
      <c r="W10" s="1"/>
      <c r="X10" s="1"/>
      <c r="Y10" s="1"/>
    </row>
    <row r="11" spans="1:25" ht="12.75">
      <c r="A11" s="27" t="s">
        <v>4</v>
      </c>
      <c r="B11" s="61" t="s">
        <v>857</v>
      </c>
      <c r="C11" s="61" t="s">
        <v>940</v>
      </c>
      <c r="D11" s="28">
        <v>12</v>
      </c>
      <c r="E11" s="54">
        <v>10</v>
      </c>
      <c r="F11" s="54"/>
      <c r="G11" s="35" t="s">
        <v>93</v>
      </c>
      <c r="H11" s="31" t="e">
        <f>(VALUE((RIGHT(HLOOKUP(nom,tableauscores,VLOOKUP(reputation,tableaux!A1:D58,2,FALSE),FALSE),5))))</f>
        <v>#VALUE!</v>
      </c>
      <c r="I11" s="31" t="b">
        <f>ISERROR(H10)</f>
        <v>1</v>
      </c>
      <c r="J11" s="33" t="e">
        <f>(VALUE((RIGHT(HLOOKUP(nom,tableauscores,VLOOKUP(reputation,reputnum,2,FALSE),FALSE),4))))</f>
        <v>#VALUE!</v>
      </c>
      <c r="K11" s="33" t="e">
        <f>IF(erreur,gradepetit,grade)</f>
        <v>#VALUE!</v>
      </c>
      <c r="L11" s="32"/>
      <c r="M11" s="32"/>
      <c r="O11" s="1"/>
      <c r="Q11" s="1"/>
      <c r="R11" s="1"/>
      <c r="T11" s="1"/>
      <c r="U11" s="1"/>
      <c r="V11" s="1"/>
      <c r="W11" s="1"/>
      <c r="X11" s="1"/>
      <c r="Y11" s="1"/>
    </row>
    <row r="12" spans="1:25" ht="12.75">
      <c r="A12" s="27" t="s">
        <v>38</v>
      </c>
      <c r="B12" s="61" t="s">
        <v>876</v>
      </c>
      <c r="C12" s="61" t="s">
        <v>940</v>
      </c>
      <c r="D12" s="28">
        <v>52</v>
      </c>
      <c r="E12" s="54">
        <v>11</v>
      </c>
      <c r="F12" s="54"/>
      <c r="G12" s="2" t="s">
        <v>95</v>
      </c>
      <c r="K12" t="e">
        <f>gradegrand-restant</f>
        <v>#VALUE!</v>
      </c>
      <c r="O12" s="1"/>
      <c r="Q12" s="1"/>
      <c r="R12" s="1"/>
      <c r="T12" s="1"/>
      <c r="U12" s="1"/>
      <c r="V12" s="1"/>
      <c r="W12" s="1"/>
      <c r="X12" s="1"/>
      <c r="Y12" s="1"/>
    </row>
    <row r="13" spans="1:25" ht="12.75">
      <c r="A13" s="27" t="s">
        <v>13</v>
      </c>
      <c r="B13" s="61" t="s">
        <v>13</v>
      </c>
      <c r="C13" s="61" t="s">
        <v>67</v>
      </c>
      <c r="D13" s="28">
        <v>61</v>
      </c>
      <c r="E13" s="54">
        <v>12</v>
      </c>
      <c r="F13" s="54"/>
      <c r="O13" s="1"/>
      <c r="Q13" s="1"/>
      <c r="R13" s="1"/>
      <c r="T13" s="1"/>
      <c r="U13" s="1"/>
      <c r="W13" s="1"/>
      <c r="X13" s="1"/>
      <c r="Y13" s="1"/>
    </row>
    <row r="14" spans="1:23" ht="12.75">
      <c r="A14" s="27" t="s">
        <v>75</v>
      </c>
      <c r="B14" s="62" t="s">
        <v>914</v>
      </c>
      <c r="C14" s="61" t="s">
        <v>940</v>
      </c>
      <c r="D14" s="28">
        <v>10</v>
      </c>
      <c r="E14" s="54">
        <v>13</v>
      </c>
      <c r="F14" s="54"/>
      <c r="G14" t="s">
        <v>221</v>
      </c>
      <c r="H14" s="2" t="s">
        <v>919</v>
      </c>
      <c r="I14" t="s">
        <v>918</v>
      </c>
      <c r="J14" s="2" t="s">
        <v>923</v>
      </c>
      <c r="K14" s="2" t="s">
        <v>930</v>
      </c>
      <c r="M14" s="64" t="s">
        <v>929</v>
      </c>
      <c r="N14" s="1"/>
      <c r="O14" s="1"/>
      <c r="Q14" s="1"/>
      <c r="R14" s="1"/>
      <c r="T14" s="1"/>
      <c r="V14" s="1"/>
      <c r="W14" s="1"/>
    </row>
    <row r="15" spans="1:23" ht="12.75">
      <c r="A15" s="27" t="s">
        <v>11</v>
      </c>
      <c r="B15" s="61" t="s">
        <v>893</v>
      </c>
      <c r="C15" s="61" t="s">
        <v>67</v>
      </c>
      <c r="D15" s="28">
        <v>63</v>
      </c>
      <c r="E15" s="54">
        <v>14</v>
      </c>
      <c r="F15" s="54"/>
      <c r="G15">
        <f>G17+I15</f>
        <v>-39000</v>
      </c>
      <c r="H15" s="2" t="s">
        <v>78</v>
      </c>
      <c r="I15">
        <v>-36000</v>
      </c>
      <c r="J15" s="63" t="s">
        <v>924</v>
      </c>
      <c r="K15">
        <f>G15</f>
        <v>-39000</v>
      </c>
      <c r="M15" s="1"/>
      <c r="N15" s="1"/>
      <c r="O15" s="1"/>
      <c r="P15" s="1"/>
      <c r="R15" s="1"/>
      <c r="S15" s="1"/>
      <c r="T15" s="1"/>
      <c r="V15" s="1"/>
      <c r="W15" s="1"/>
    </row>
    <row r="16" spans="1:23" ht="12.75">
      <c r="A16" s="27" t="s">
        <v>12</v>
      </c>
      <c r="B16" s="61" t="s">
        <v>12</v>
      </c>
      <c r="C16" s="61" t="s">
        <v>67</v>
      </c>
      <c r="D16" s="28">
        <v>60</v>
      </c>
      <c r="E16" s="54">
        <v>15</v>
      </c>
      <c r="F16" s="54"/>
      <c r="G16">
        <f>G17+I16</f>
        <v>-6000</v>
      </c>
      <c r="H16" s="2" t="s">
        <v>112</v>
      </c>
      <c r="I16">
        <v>-3000</v>
      </c>
      <c r="J16" s="63" t="s">
        <v>926</v>
      </c>
      <c r="K16">
        <f>G16</f>
        <v>-6000</v>
      </c>
      <c r="L16" s="4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14" ht="12.75">
      <c r="A17" s="27" t="s">
        <v>26</v>
      </c>
      <c r="B17" s="61" t="s">
        <v>870</v>
      </c>
      <c r="C17" s="61" t="s">
        <v>940</v>
      </c>
      <c r="D17" s="28">
        <v>35</v>
      </c>
      <c r="E17" s="54">
        <v>16</v>
      </c>
      <c r="F17" s="54"/>
      <c r="G17">
        <f>G18+I17</f>
        <v>-3000</v>
      </c>
      <c r="H17" s="2" t="s">
        <v>933</v>
      </c>
      <c r="I17">
        <v>-3000</v>
      </c>
      <c r="J17" s="63" t="s">
        <v>926</v>
      </c>
      <c r="K17">
        <f aca="true" t="shared" si="0" ref="K17:K22">G17</f>
        <v>-3000</v>
      </c>
      <c r="M17">
        <v>3000</v>
      </c>
      <c r="N17">
        <f>M17</f>
        <v>3000</v>
      </c>
    </row>
    <row r="18" spans="1:14" ht="12.75">
      <c r="A18" s="27" t="s">
        <v>41</v>
      </c>
      <c r="B18" s="61" t="s">
        <v>882</v>
      </c>
      <c r="C18" s="61" t="s">
        <v>67</v>
      </c>
      <c r="D18" s="28">
        <v>22</v>
      </c>
      <c r="E18" s="54">
        <v>17</v>
      </c>
      <c r="F18" s="54"/>
      <c r="G18" s="62">
        <v>0</v>
      </c>
      <c r="H18" s="2" t="s">
        <v>16</v>
      </c>
      <c r="I18">
        <v>0</v>
      </c>
      <c r="J18" s="63" t="s">
        <v>925</v>
      </c>
      <c r="K18">
        <f t="shared" si="0"/>
        <v>0</v>
      </c>
      <c r="M18">
        <v>6000</v>
      </c>
      <c r="N18">
        <f>N17+M18</f>
        <v>9000</v>
      </c>
    </row>
    <row r="19" spans="1:14" ht="12.75">
      <c r="A19" s="27" t="s">
        <v>34</v>
      </c>
      <c r="B19" s="61" t="s">
        <v>872</v>
      </c>
      <c r="C19" s="61" t="s">
        <v>940</v>
      </c>
      <c r="D19" s="28">
        <v>47</v>
      </c>
      <c r="E19" s="54">
        <v>18</v>
      </c>
      <c r="F19" s="54"/>
      <c r="G19">
        <f>G18+I19</f>
        <v>3000</v>
      </c>
      <c r="H19" s="2" t="s">
        <v>81</v>
      </c>
      <c r="I19">
        <v>3000</v>
      </c>
      <c r="J19" s="63" t="s">
        <v>926</v>
      </c>
      <c r="K19">
        <f t="shared" si="0"/>
        <v>3000</v>
      </c>
      <c r="M19">
        <v>12000</v>
      </c>
      <c r="N19">
        <f>N18+M19</f>
        <v>21000</v>
      </c>
    </row>
    <row r="20" spans="1:14" ht="12.75">
      <c r="A20" s="27" t="s">
        <v>10</v>
      </c>
      <c r="B20" s="61" t="s">
        <v>894</v>
      </c>
      <c r="C20" s="61" t="s">
        <v>67</v>
      </c>
      <c r="D20" s="28">
        <v>64</v>
      </c>
      <c r="E20" s="54">
        <v>19</v>
      </c>
      <c r="F20" s="54"/>
      <c r="G20">
        <f>G19+I20</f>
        <v>9000</v>
      </c>
      <c r="H20" s="2" t="s">
        <v>82</v>
      </c>
      <c r="I20">
        <v>6000</v>
      </c>
      <c r="J20" s="63" t="s">
        <v>927</v>
      </c>
      <c r="K20">
        <f t="shared" si="0"/>
        <v>9000</v>
      </c>
      <c r="M20">
        <v>21000</v>
      </c>
      <c r="N20">
        <f>N19+M20</f>
        <v>42000</v>
      </c>
    </row>
    <row r="21" spans="1:14" ht="12.75">
      <c r="A21" s="27" t="s">
        <v>70</v>
      </c>
      <c r="B21" s="61" t="s">
        <v>70</v>
      </c>
      <c r="C21" s="61" t="s">
        <v>940</v>
      </c>
      <c r="D21" s="28">
        <v>70</v>
      </c>
      <c r="E21" s="54">
        <v>20</v>
      </c>
      <c r="F21" s="54"/>
      <c r="G21">
        <f>G20+I21</f>
        <v>21000</v>
      </c>
      <c r="H21" s="2" t="s">
        <v>83</v>
      </c>
      <c r="I21">
        <v>12000</v>
      </c>
      <c r="J21" s="63" t="s">
        <v>928</v>
      </c>
      <c r="K21">
        <f t="shared" si="0"/>
        <v>21000</v>
      </c>
      <c r="M21">
        <v>999</v>
      </c>
      <c r="N21">
        <f>N20+M21</f>
        <v>42999</v>
      </c>
    </row>
    <row r="22" spans="1:11" ht="12.75">
      <c r="A22" s="27" t="s">
        <v>19</v>
      </c>
      <c r="B22" s="61" t="s">
        <v>895</v>
      </c>
      <c r="C22" s="61" t="s">
        <v>67</v>
      </c>
      <c r="D22" s="28">
        <v>66</v>
      </c>
      <c r="E22" s="54">
        <v>21</v>
      </c>
      <c r="F22" s="54"/>
      <c r="G22">
        <f>G21+I22</f>
        <v>42000</v>
      </c>
      <c r="H22" s="2" t="s">
        <v>84</v>
      </c>
      <c r="I22">
        <v>21000</v>
      </c>
      <c r="J22" s="63" t="s">
        <v>932</v>
      </c>
      <c r="K22">
        <f t="shared" si="0"/>
        <v>42000</v>
      </c>
    </row>
    <row r="23" spans="1:11" ht="12.75">
      <c r="A23" s="27" t="s">
        <v>31</v>
      </c>
      <c r="B23" s="61" t="s">
        <v>890</v>
      </c>
      <c r="C23" s="61" t="s">
        <v>940</v>
      </c>
      <c r="D23" s="28">
        <v>43</v>
      </c>
      <c r="E23" s="54">
        <v>22</v>
      </c>
      <c r="F23" s="54"/>
      <c r="G23">
        <f>G22+I23</f>
        <v>42999</v>
      </c>
      <c r="H23" s="2" t="s">
        <v>920</v>
      </c>
      <c r="I23">
        <v>999</v>
      </c>
      <c r="J23" s="63" t="s">
        <v>932</v>
      </c>
      <c r="K23">
        <v>42000</v>
      </c>
    </row>
    <row r="24" spans="1:6" ht="13.5" thickBot="1">
      <c r="A24" s="27" t="s">
        <v>23</v>
      </c>
      <c r="B24" s="61" t="s">
        <v>867</v>
      </c>
      <c r="C24" s="61" t="s">
        <v>940</v>
      </c>
      <c r="D24" s="28">
        <v>32</v>
      </c>
      <c r="E24" s="54">
        <v>23</v>
      </c>
      <c r="F24" s="54"/>
    </row>
    <row r="25" spans="1:10" ht="13.5" thickBot="1">
      <c r="A25" s="27" t="s">
        <v>14</v>
      </c>
      <c r="B25" s="61" t="s">
        <v>892</v>
      </c>
      <c r="C25" s="61" t="s">
        <v>67</v>
      </c>
      <c r="D25" s="28">
        <v>62</v>
      </c>
      <c r="E25" s="54">
        <v>24</v>
      </c>
      <c r="F25" s="54"/>
      <c r="G25" s="2" t="s">
        <v>931</v>
      </c>
      <c r="H25" s="65">
        <v>-38000</v>
      </c>
      <c r="I25" t="str">
        <f>VLOOKUP(H25,G15:K23,2,TRUE)</f>
        <v>Haï</v>
      </c>
      <c r="J25" s="2" t="str">
        <f>CONCATENATE(H25-VLOOKUP(I25,H15:K23,4,FALSE),VLOOKUP(I25,H15:J23,3,FALSE))</f>
        <v>1000/36000</v>
      </c>
    </row>
    <row r="26" spans="1:6" ht="12.75">
      <c r="A26" s="27" t="s">
        <v>6</v>
      </c>
      <c r="B26" s="61" t="s">
        <v>6</v>
      </c>
      <c r="C26" s="61" t="s">
        <v>940</v>
      </c>
      <c r="D26" s="28">
        <v>15</v>
      </c>
      <c r="E26" s="54">
        <v>25</v>
      </c>
      <c r="F26" s="54"/>
    </row>
    <row r="27" spans="1:8" ht="12.75">
      <c r="A27" s="27" t="s">
        <v>24</v>
      </c>
      <c r="B27" s="61" t="s">
        <v>868</v>
      </c>
      <c r="C27" s="61" t="s">
        <v>67</v>
      </c>
      <c r="D27" s="28">
        <v>33</v>
      </c>
      <c r="E27" s="54">
        <v>26</v>
      </c>
      <c r="F27" s="54"/>
      <c r="H27">
        <v>-41505</v>
      </c>
    </row>
    <row r="28" spans="1:8" ht="12.75">
      <c r="A28" s="27" t="s">
        <v>20</v>
      </c>
      <c r="B28" s="61" t="s">
        <v>863</v>
      </c>
      <c r="C28" s="61" t="s">
        <v>940</v>
      </c>
      <c r="D28" s="28">
        <v>27</v>
      </c>
      <c r="E28" s="54">
        <v>27</v>
      </c>
      <c r="F28" s="54"/>
      <c r="H28">
        <v>4422</v>
      </c>
    </row>
    <row r="29" spans="1:6" ht="12.75">
      <c r="A29" s="27" t="s">
        <v>8</v>
      </c>
      <c r="B29" s="61" t="s">
        <v>862</v>
      </c>
      <c r="C29" s="61" t="s">
        <v>67</v>
      </c>
      <c r="D29" s="28">
        <v>17</v>
      </c>
      <c r="E29" s="54">
        <v>28</v>
      </c>
      <c r="F29" s="54"/>
    </row>
    <row r="30" spans="1:6" ht="12.75">
      <c r="A30" s="27" t="s">
        <v>17</v>
      </c>
      <c r="B30" s="61" t="s">
        <v>896</v>
      </c>
      <c r="C30" s="61" t="s">
        <v>67</v>
      </c>
      <c r="D30" s="28">
        <v>67</v>
      </c>
      <c r="E30" s="54">
        <v>29</v>
      </c>
      <c r="F30" s="54"/>
    </row>
    <row r="31" spans="1:6" ht="12.75">
      <c r="A31" s="27" t="s">
        <v>62</v>
      </c>
      <c r="B31" s="61" t="s">
        <v>877</v>
      </c>
      <c r="C31" s="61" t="s">
        <v>940</v>
      </c>
      <c r="D31" s="28">
        <v>54</v>
      </c>
      <c r="E31" s="54">
        <v>30</v>
      </c>
      <c r="F31" s="54"/>
    </row>
    <row r="32" spans="1:6" ht="12.75">
      <c r="A32" s="27" t="s">
        <v>7</v>
      </c>
      <c r="B32" s="61" t="s">
        <v>860</v>
      </c>
      <c r="C32" s="61" t="s">
        <v>940</v>
      </c>
      <c r="D32" s="28">
        <v>16</v>
      </c>
      <c r="E32" s="54">
        <v>31</v>
      </c>
      <c r="F32" s="54"/>
    </row>
    <row r="33" spans="1:8" ht="12.75">
      <c r="A33" s="27" t="s">
        <v>28</v>
      </c>
      <c r="B33" s="61" t="s">
        <v>888</v>
      </c>
      <c r="C33" s="61" t="s">
        <v>940</v>
      </c>
      <c r="D33" s="28">
        <v>41</v>
      </c>
      <c r="E33" s="54">
        <v>32</v>
      </c>
      <c r="F33" s="54"/>
      <c r="G33" t="e">
        <f>IF(D5="Draeneï",classesdraenei,IF(D5="Elfe de la nuit",classeselfenuit,IF(D5="Gnome",classesgnome,IF(D5="Humain",classeshumain,IF(D5="Nain",classesnain,classesworgen)))))</f>
        <v>#VALUE!</v>
      </c>
      <c r="H33" t="e">
        <f>HLOOKUP(D5,tableracesclasses,tableaclasses,FALSE)</f>
        <v>#N/A</v>
      </c>
    </row>
    <row r="34" spans="1:14" ht="12.75">
      <c r="A34" s="27" t="s">
        <v>42</v>
      </c>
      <c r="B34" s="61" t="s">
        <v>883</v>
      </c>
      <c r="C34" s="61" t="s">
        <v>940</v>
      </c>
      <c r="D34" s="28">
        <v>23</v>
      </c>
      <c r="E34" s="54">
        <v>33</v>
      </c>
      <c r="F34" s="54"/>
      <c r="L34" s="36" t="s">
        <v>128</v>
      </c>
      <c r="M34" s="36" t="s">
        <v>9</v>
      </c>
      <c r="N34" s="37" t="s">
        <v>131</v>
      </c>
    </row>
    <row r="35" spans="1:14" ht="12.75">
      <c r="A35" s="27" t="s">
        <v>22</v>
      </c>
      <c r="B35" s="61" t="s">
        <v>866</v>
      </c>
      <c r="C35" s="61" t="s">
        <v>67</v>
      </c>
      <c r="D35" s="28">
        <v>31</v>
      </c>
      <c r="E35" s="54">
        <v>34</v>
      </c>
      <c r="F35" s="54"/>
      <c r="G35" s="2" t="s">
        <v>98</v>
      </c>
      <c r="J35" s="36" t="s">
        <v>126</v>
      </c>
      <c r="K35" s="36" t="s">
        <v>127</v>
      </c>
      <c r="L35">
        <v>250</v>
      </c>
      <c r="M35" t="s">
        <v>3</v>
      </c>
      <c r="N35" s="2" t="s">
        <v>84</v>
      </c>
    </row>
    <row r="36" spans="1:14" ht="12.75">
      <c r="A36" s="27" t="s">
        <v>58</v>
      </c>
      <c r="B36" s="61" t="s">
        <v>886</v>
      </c>
      <c r="C36" s="61" t="s">
        <v>940</v>
      </c>
      <c r="D36" s="28">
        <v>39</v>
      </c>
      <c r="E36" s="54">
        <v>35</v>
      </c>
      <c r="F36" s="54"/>
      <c r="G36" s="2" t="s">
        <v>260</v>
      </c>
      <c r="H36">
        <v>10</v>
      </c>
      <c r="J36" t="s">
        <v>125</v>
      </c>
      <c r="K36">
        <v>10</v>
      </c>
      <c r="L36">
        <v>250</v>
      </c>
      <c r="M36" t="s">
        <v>24</v>
      </c>
      <c r="N36" s="2" t="s">
        <v>84</v>
      </c>
    </row>
    <row r="37" spans="1:14" ht="12.75">
      <c r="A37" s="27" t="s">
        <v>3</v>
      </c>
      <c r="B37" s="61" t="s">
        <v>859</v>
      </c>
      <c r="C37" s="61" t="s">
        <v>940</v>
      </c>
      <c r="D37" s="28">
        <v>14</v>
      </c>
      <c r="E37" s="54">
        <v>36</v>
      </c>
      <c r="F37" s="54"/>
      <c r="G37" s="2" t="s">
        <v>261</v>
      </c>
      <c r="H37">
        <v>10</v>
      </c>
      <c r="J37" t="s">
        <v>129</v>
      </c>
      <c r="K37">
        <v>10</v>
      </c>
      <c r="L37">
        <v>10</v>
      </c>
      <c r="M37" s="2" t="s">
        <v>36</v>
      </c>
      <c r="N37" s="2" t="s">
        <v>83</v>
      </c>
    </row>
    <row r="38" spans="1:14" ht="12.75">
      <c r="A38" s="27" t="s">
        <v>44</v>
      </c>
      <c r="B38" s="61" t="s">
        <v>885</v>
      </c>
      <c r="C38" s="61" t="s">
        <v>67</v>
      </c>
      <c r="D38" s="28">
        <v>25</v>
      </c>
      <c r="E38" s="54">
        <v>37</v>
      </c>
      <c r="F38" s="54"/>
      <c r="G38" s="2" t="s">
        <v>262</v>
      </c>
      <c r="H38">
        <v>100</v>
      </c>
      <c r="J38" s="2" t="s">
        <v>130</v>
      </c>
      <c r="K38">
        <v>1</v>
      </c>
      <c r="L38">
        <v>250</v>
      </c>
      <c r="M38" s="2" t="s">
        <v>36</v>
      </c>
      <c r="N38" s="2" t="s">
        <v>84</v>
      </c>
    </row>
    <row r="39" spans="1:11" ht="12.75">
      <c r="A39" s="27" t="s">
        <v>36</v>
      </c>
      <c r="B39" s="61" t="s">
        <v>874</v>
      </c>
      <c r="C39" s="61" t="s">
        <v>940</v>
      </c>
      <c r="D39" s="28">
        <v>50</v>
      </c>
      <c r="E39" s="54">
        <v>38</v>
      </c>
      <c r="F39" s="54"/>
      <c r="G39" s="2" t="s">
        <v>263</v>
      </c>
      <c r="H39">
        <v>250</v>
      </c>
      <c r="J39" s="2" t="s">
        <v>348</v>
      </c>
      <c r="K39">
        <v>4</v>
      </c>
    </row>
    <row r="40" spans="1:8" ht="12.75">
      <c r="A40" s="27" t="s">
        <v>35</v>
      </c>
      <c r="B40" s="61" t="s">
        <v>873</v>
      </c>
      <c r="C40" s="61" t="s">
        <v>940</v>
      </c>
      <c r="D40" s="28">
        <v>48</v>
      </c>
      <c r="E40" s="54">
        <v>39</v>
      </c>
      <c r="F40" s="54"/>
      <c r="G40" s="2" t="s">
        <v>346</v>
      </c>
      <c r="H40">
        <v>250</v>
      </c>
    </row>
    <row r="41" spans="1:8" ht="12.75">
      <c r="A41" s="27" t="s">
        <v>5</v>
      </c>
      <c r="B41" s="61" t="s">
        <v>858</v>
      </c>
      <c r="C41" s="61" t="s">
        <v>940</v>
      </c>
      <c r="D41" s="28">
        <v>13</v>
      </c>
      <c r="E41" s="54">
        <v>40</v>
      </c>
      <c r="F41" s="54"/>
      <c r="G41" s="2" t="s">
        <v>347</v>
      </c>
      <c r="H41">
        <v>750</v>
      </c>
    </row>
    <row r="42" spans="1:6" ht="12.75">
      <c r="A42" s="27" t="s">
        <v>51</v>
      </c>
      <c r="B42" s="61" t="s">
        <v>881</v>
      </c>
      <c r="C42" s="61" t="s">
        <v>940</v>
      </c>
      <c r="D42" s="28">
        <v>20</v>
      </c>
      <c r="E42" s="54">
        <v>41</v>
      </c>
      <c r="F42" s="54"/>
    </row>
    <row r="43" spans="1:6" ht="12.75">
      <c r="A43" s="27" t="s">
        <v>30</v>
      </c>
      <c r="B43" s="61" t="s">
        <v>889</v>
      </c>
      <c r="C43" s="61" t="s">
        <v>940</v>
      </c>
      <c r="D43" s="28">
        <v>42</v>
      </c>
      <c r="E43" s="54">
        <v>42</v>
      </c>
      <c r="F43" s="54"/>
    </row>
    <row r="44" spans="1:6" ht="12.75">
      <c r="A44" s="27" t="s">
        <v>55</v>
      </c>
      <c r="B44" s="61" t="s">
        <v>865</v>
      </c>
      <c r="C44" s="61" t="s">
        <v>940</v>
      </c>
      <c r="D44" s="28">
        <v>30</v>
      </c>
      <c r="E44" s="54">
        <v>43</v>
      </c>
      <c r="F44" s="54"/>
    </row>
    <row r="45" spans="1:6" ht="12.75">
      <c r="A45" s="27" t="s">
        <v>43</v>
      </c>
      <c r="B45" s="61" t="s">
        <v>884</v>
      </c>
      <c r="C45" s="61" t="s">
        <v>67</v>
      </c>
      <c r="D45" s="28">
        <v>24</v>
      </c>
      <c r="E45" s="54">
        <v>44</v>
      </c>
      <c r="F45" s="54"/>
    </row>
    <row r="46" spans="1:6" ht="12.75">
      <c r="A46" s="27" t="s">
        <v>21</v>
      </c>
      <c r="B46" s="61" t="s">
        <v>864</v>
      </c>
      <c r="C46" s="61" t="s">
        <v>940</v>
      </c>
      <c r="D46" s="28">
        <v>28</v>
      </c>
      <c r="E46" s="54">
        <v>45</v>
      </c>
      <c r="F46" s="54"/>
    </row>
    <row r="47" spans="1:6" ht="12.75">
      <c r="A47" s="27" t="s">
        <v>73</v>
      </c>
      <c r="B47" s="61" t="s">
        <v>900</v>
      </c>
      <c r="C47" s="61" t="s">
        <v>940</v>
      </c>
      <c r="D47" s="28">
        <v>73</v>
      </c>
      <c r="E47" s="54">
        <v>46</v>
      </c>
      <c r="F47" s="54"/>
    </row>
    <row r="48" spans="1:6" ht="12.75">
      <c r="A48" s="27" t="s">
        <v>56</v>
      </c>
      <c r="B48" s="61" t="s">
        <v>56</v>
      </c>
      <c r="C48" s="61" t="s">
        <v>940</v>
      </c>
      <c r="D48" s="28">
        <v>37</v>
      </c>
      <c r="E48" s="54">
        <v>47</v>
      </c>
      <c r="F48" s="54"/>
    </row>
    <row r="49" spans="1:6" ht="12.75">
      <c r="A49" s="27" t="s">
        <v>32</v>
      </c>
      <c r="B49" s="61" t="s">
        <v>891</v>
      </c>
      <c r="C49" s="61" t="s">
        <v>940</v>
      </c>
      <c r="D49" s="28">
        <v>44</v>
      </c>
      <c r="E49" s="54">
        <v>48</v>
      </c>
      <c r="F49" s="54"/>
    </row>
    <row r="50" spans="1:6" ht="12.75">
      <c r="A50" s="27" t="s">
        <v>66</v>
      </c>
      <c r="B50" s="61" t="s">
        <v>878</v>
      </c>
      <c r="C50" s="61" t="s">
        <v>940</v>
      </c>
      <c r="D50" s="28">
        <v>57</v>
      </c>
      <c r="E50" s="54">
        <v>49</v>
      </c>
      <c r="F50" s="54"/>
    </row>
    <row r="51" spans="1:6" ht="12.75">
      <c r="A51" s="27" t="s">
        <v>64</v>
      </c>
      <c r="B51" s="61" t="s">
        <v>64</v>
      </c>
      <c r="C51" s="61" t="s">
        <v>940</v>
      </c>
      <c r="D51" s="28">
        <v>56</v>
      </c>
      <c r="E51" s="54">
        <v>50</v>
      </c>
      <c r="F51" s="54"/>
    </row>
    <row r="52" spans="1:6" ht="12.75">
      <c r="A52" s="27" t="s">
        <v>18</v>
      </c>
      <c r="B52" s="61" t="s">
        <v>897</v>
      </c>
      <c r="C52" s="61" t="s">
        <v>67</v>
      </c>
      <c r="D52" s="28">
        <v>68</v>
      </c>
      <c r="E52" s="54">
        <v>51</v>
      </c>
      <c r="F52" s="54"/>
    </row>
    <row r="53" spans="1:6" ht="12.75">
      <c r="A53" s="27" t="s">
        <v>60</v>
      </c>
      <c r="B53" s="61" t="s">
        <v>60</v>
      </c>
      <c r="C53" s="61" t="s">
        <v>940</v>
      </c>
      <c r="D53" s="28">
        <v>49</v>
      </c>
      <c r="E53" s="54">
        <v>52</v>
      </c>
      <c r="F53" s="54"/>
    </row>
    <row r="54" spans="1:6" ht="12.75">
      <c r="A54" s="27" t="s">
        <v>27</v>
      </c>
      <c r="B54" s="61" t="s">
        <v>27</v>
      </c>
      <c r="C54" s="61" t="s">
        <v>940</v>
      </c>
      <c r="D54" s="28">
        <v>36</v>
      </c>
      <c r="E54" s="54">
        <v>53</v>
      </c>
      <c r="F54" s="54"/>
    </row>
    <row r="55" spans="1:6" ht="12.75">
      <c r="A55" s="27" t="s">
        <v>74</v>
      </c>
      <c r="B55" s="61" t="s">
        <v>856</v>
      </c>
      <c r="C55" s="61" t="s">
        <v>940</v>
      </c>
      <c r="D55" s="28">
        <v>9</v>
      </c>
      <c r="E55" s="54">
        <v>54</v>
      </c>
      <c r="F55" s="54"/>
    </row>
    <row r="56" spans="1:6" ht="12.75">
      <c r="A56" s="27" t="s">
        <v>40</v>
      </c>
      <c r="B56" s="61" t="s">
        <v>880</v>
      </c>
      <c r="C56" s="61" t="s">
        <v>940</v>
      </c>
      <c r="D56" s="28">
        <v>19</v>
      </c>
      <c r="E56" s="54">
        <v>55</v>
      </c>
      <c r="F56" s="54"/>
    </row>
    <row r="57" spans="1:6" ht="12.75">
      <c r="A57" s="27" t="s">
        <v>37</v>
      </c>
      <c r="B57" s="61" t="s">
        <v>875</v>
      </c>
      <c r="C57" s="61" t="s">
        <v>940</v>
      </c>
      <c r="D57" s="28">
        <v>51</v>
      </c>
      <c r="E57" s="54">
        <v>56</v>
      </c>
      <c r="F57" s="54"/>
    </row>
    <row r="58" spans="1:6" ht="12.75">
      <c r="A58" s="29" t="s">
        <v>29</v>
      </c>
      <c r="B58" s="61" t="s">
        <v>887</v>
      </c>
      <c r="C58" s="61" t="s">
        <v>940</v>
      </c>
      <c r="D58" s="30">
        <v>40</v>
      </c>
      <c r="E58" s="54">
        <v>57</v>
      </c>
      <c r="F58" s="54"/>
    </row>
    <row r="59" spans="1:5" ht="12.75">
      <c r="A59" s="70" t="s">
        <v>934</v>
      </c>
      <c r="B59" s="61"/>
      <c r="C59" s="54" t="s">
        <v>939</v>
      </c>
      <c r="E59" s="54">
        <v>58</v>
      </c>
    </row>
    <row r="60" spans="1:5" ht="12.75">
      <c r="A60" s="70" t="s">
        <v>935</v>
      </c>
      <c r="C60" s="54" t="s">
        <v>939</v>
      </c>
      <c r="E60" s="54">
        <v>59</v>
      </c>
    </row>
    <row r="61" spans="1:5" ht="12.75">
      <c r="A61" s="70" t="s">
        <v>936</v>
      </c>
      <c r="C61" s="54" t="s">
        <v>939</v>
      </c>
      <c r="E61" s="54">
        <v>60</v>
      </c>
    </row>
    <row r="62" spans="1:5" ht="12.75">
      <c r="A62" s="70" t="s">
        <v>937</v>
      </c>
      <c r="C62" s="54" t="s">
        <v>939</v>
      </c>
      <c r="E62" s="54">
        <v>61</v>
      </c>
    </row>
    <row r="63" spans="1:5" ht="12.75">
      <c r="A63" s="70" t="s">
        <v>938</v>
      </c>
      <c r="C63" s="54" t="s">
        <v>939</v>
      </c>
      <c r="E63" s="54">
        <v>62</v>
      </c>
    </row>
    <row r="64" spans="3:5" ht="12.75">
      <c r="C64" s="54" t="s">
        <v>939</v>
      </c>
      <c r="E64" s="54">
        <v>63</v>
      </c>
    </row>
    <row r="65" spans="3:5" ht="12.75">
      <c r="C65" s="54" t="s">
        <v>939</v>
      </c>
      <c r="E65" s="54">
        <v>64</v>
      </c>
    </row>
    <row r="66" spans="3:5" ht="12.75">
      <c r="C66" s="54" t="s">
        <v>939</v>
      </c>
      <c r="E66" s="54">
        <v>65</v>
      </c>
    </row>
    <row r="67" spans="3:5" ht="12.75">
      <c r="C67" s="54" t="s">
        <v>939</v>
      </c>
      <c r="E67" s="54">
        <v>66</v>
      </c>
    </row>
    <row r="68" spans="3:5" ht="12.75">
      <c r="C68" s="54" t="s">
        <v>939</v>
      </c>
      <c r="E68" s="54">
        <v>67</v>
      </c>
    </row>
    <row r="69" spans="3:5" ht="12.75">
      <c r="C69" s="54" t="s">
        <v>939</v>
      </c>
      <c r="E69" s="54">
        <v>68</v>
      </c>
    </row>
    <row r="70" ht="12.75">
      <c r="E70" s="54">
        <v>69</v>
      </c>
    </row>
    <row r="71" ht="12.75">
      <c r="E71" s="54">
        <v>70</v>
      </c>
    </row>
    <row r="72" ht="12.75">
      <c r="E72" s="54">
        <v>71</v>
      </c>
    </row>
    <row r="73" ht="12.75">
      <c r="E73" s="54">
        <v>72</v>
      </c>
    </row>
    <row r="74" ht="12.75">
      <c r="E74" s="54">
        <v>73</v>
      </c>
    </row>
    <row r="75" ht="12.75">
      <c r="E75" s="54">
        <v>74</v>
      </c>
    </row>
    <row r="76" ht="12.75">
      <c r="E76" s="54">
        <v>75</v>
      </c>
    </row>
    <row r="77" ht="12.75">
      <c r="E77" s="54">
        <v>76</v>
      </c>
    </row>
    <row r="78" ht="12.75">
      <c r="E78" s="54">
        <v>77</v>
      </c>
    </row>
    <row r="79" ht="12.75">
      <c r="E79" s="54">
        <v>78</v>
      </c>
    </row>
    <row r="80" ht="12.75">
      <c r="E80" s="54">
        <v>79</v>
      </c>
    </row>
    <row r="81" ht="12.75">
      <c r="E81" s="54">
        <v>80</v>
      </c>
    </row>
    <row r="82" ht="12.75">
      <c r="E82" s="54">
        <v>81</v>
      </c>
    </row>
    <row r="83" ht="12.75">
      <c r="E83" s="54">
        <v>82</v>
      </c>
    </row>
    <row r="84" ht="12.75">
      <c r="E84" s="54">
        <v>83</v>
      </c>
    </row>
    <row r="85" ht="12.75">
      <c r="E85" s="54">
        <v>84</v>
      </c>
    </row>
    <row r="86" ht="12.75">
      <c r="E86" s="54">
        <v>85</v>
      </c>
    </row>
  </sheetData>
  <sheetProtection/>
  <conditionalFormatting sqref="G14 K14">
    <cfRule type="containsText" priority="3" dxfId="1" operator="containsText" stopIfTrue="1" text="Horde">
      <formula>NOT(ISERROR(SEARCH("Horde",G14)))</formula>
    </cfRule>
    <cfRule type="containsText" priority="4" dxfId="0" operator="containsText" stopIfTrue="1" text="Alliance">
      <formula>NOT(ISERROR(SEARCH("Alliance",G14)))</formula>
    </cfRule>
  </conditionalFormatting>
  <conditionalFormatting sqref="K2:K8">
    <cfRule type="colorScale" priority="6" dxfId="23">
      <colorScale>
        <cfvo type="min" val="0"/>
        <cfvo type="percentile" val="50"/>
        <cfvo type="max"/>
        <color rgb="FFFF0000"/>
        <color rgb="FFFFEB84"/>
        <color theme="6" tint="-0.24997000396251678"/>
      </colorScale>
    </cfRule>
  </conditionalFormatting>
  <hyperlinks>
    <hyperlink ref="A11" r:id="rId1" display="http://eu.wowarmory.com/search.xml?fl%5bsource%5d=reputation&amp;fl%5bfaction%5d=1098&amp;searchType=items"/>
    <hyperlink ref="A41" r:id="rId2" display="http://eu.wowarmory.com/search.xml?fl%5bsource%5d=reputation&amp;fl%5bfaction%5d=1073&amp;searchType=items"/>
    <hyperlink ref="A37" r:id="rId3" display="http://eu.wowarmory.com/search.xml?fl%5bsource%5d=reputation&amp;fl%5bfaction%5d=1119&amp;searchType=items"/>
    <hyperlink ref="A26" r:id="rId4" display="http://eu.wowarmory.com/search.xml?fl%5bsource%5d=reputation&amp;fl%5bfaction%5d=1090&amp;searchType=items"/>
    <hyperlink ref="A32" r:id="rId5" display="http://eu.wowarmory.com/search.xml?fl%5bsource%5d=reputation&amp;fl%5bfaction%5d=1091&amp;searchType=items"/>
    <hyperlink ref="A29" r:id="rId6" display="http://eu.wowarmory.com/search.xml?fl%5bsource%5d=reputation&amp;fl%5bfaction%5d=1106&amp;searchType=items"/>
    <hyperlink ref="A56" r:id="rId7" display="http://eu.wowarmory.com/search.xml?fl%5bsource%5d=reputation&amp;fl%5bfaction%5d=1104&amp;searchType=items"/>
    <hyperlink ref="A42" r:id="rId8" display="http://eu.wowarmory.com/search.xml?fl%5bsource%5d=reputation&amp;fl%5bfaction%5d=1105&amp;searchType=items"/>
    <hyperlink ref="A4" r:id="rId9" display="javascript:void(0)"/>
    <hyperlink ref="A28" r:id="rId10" display="http://www.wow-europe.com/fr/info/basics/factions/scaleofsands/index.html"/>
    <hyperlink ref="A46" r:id="rId11" display="http://www.wow-europe.com/fr/info/basics/factions/violeteye/index.html"/>
    <hyperlink ref="A1" r:id="rId12" display="http://www.wow-europe.com/fr/info/basics/mounts/netherwing-tips.html"/>
    <hyperlink ref="A44" r:id="rId13" display="http://eu.wowarmory.com/search.xml?fl%5bsource%5d=reputation&amp;fl%5bfaction%5d=1012&amp;searchType=items"/>
    <hyperlink ref="A35" r:id="rId14" display="http://www.wow-europe.com/fr/info/basics/factions/consortium/index.html"/>
    <hyperlink ref="A24" r:id="rId15" display="http://www.wow-europe.com/fr/info/basics/factions/keepersoftime/index.html"/>
    <hyperlink ref="A27" r:id="rId16" display="http://www.wow-europe.com/fr/info/basics/factions/nagrand/index.html"/>
    <hyperlink ref="A6" r:id="rId17" display="http://www.wow-europe.com/fr/info/basics/factions/hellfire/index.html"/>
    <hyperlink ref="A17" r:id="rId18" display="http://www.wow-europe.com/fr/info/basics/factions/cenarionexpedition/index.html"/>
    <hyperlink ref="A54" r:id="rId19" display="http://www.wow-europe.com/fr/info/basics/factions/zangarmarsh/index.html"/>
    <hyperlink ref="A48" r:id="rId20" display="http://eu.wowarmory.com/search.xml?fl%5bsource%5d=reputation&amp;fl%5bfaction%5d=1038&amp;searchType=items"/>
    <hyperlink ref="A36" r:id="rId21" display="http://www.wow-europe.com/fr/info/basics/factions/shattrath/index.html"/>
    <hyperlink ref="A58" r:id="rId22" display="http://www.wow-europe.com/fr/info/basics/factions/shattrath/index.html"/>
    <hyperlink ref="A33" r:id="rId23" display="http://www.wow-europe.com/fr/info/basics/factions/shattrath/index.html"/>
    <hyperlink ref="A43" r:id="rId24" display="http://www.wow-europe.com/fr/info/basics/factions/shattrath/index.html"/>
    <hyperlink ref="A23" r:id="rId25" display="http://eu.wowarmory.com/search.xml?fl%5bsource%5d=reputation&amp;fl%5bfaction%5d=1031&amp;searchType=items"/>
    <hyperlink ref="A49" r:id="rId26" display="http://eu.wowarmory.com/search.xml?fl%5bsource%5d=reputation&amp;fl%5bfaction%5d=1077&amp;searchType=items"/>
    <hyperlink ref="A10" r:id="rId27" display="http://www.wow-europe.com/fr/info/basics/factions/cenarion/index.html"/>
    <hyperlink ref="A19" r:id="rId28" display="http://www.wow-europe.com/fr/info/basics/factions/darkmoon/index.html"/>
    <hyperlink ref="A40" r:id="rId29" display="http://www.wow-europe.com/fr/info/basics/factions/index.html#other"/>
    <hyperlink ref="A39" r:id="rId30" display="http://www.wow-europe.com/fr/info/basics/factions/timbermaw/index.html"/>
    <hyperlink ref="A57" r:id="rId31" display="http://www.wow-europe.com/fr/info/basics/factions/zandalar/index.html"/>
    <hyperlink ref="A12" r:id="rId32" display="http://www.wow-europe.com/fr/info/basics/factions/thorium/index.html"/>
    <hyperlink ref="A31" r:id="rId33" display="http://www.wow-europe.com/fr/info/basics/factions/index.html#other"/>
    <hyperlink ref="A50" r:id="rId34" display="http://www.wow-europe.com/fr/info/basics/factions/nozdormu/index.html"/>
    <hyperlink ref="A3" r:id="rId35" display="http://www.wow-europe.com/fr/info/basics/factions/argent/index.html"/>
    <hyperlink ref="A2" r:id="rId36" display="javascript:void(0)"/>
    <hyperlink ref="A16" r:id="rId37" display="http://www.wow-europe.com/fr/info/races/draenei.html"/>
    <hyperlink ref="A13" r:id="rId38" display="http://www.wow-europe.com/fr/info/races/nightelves.html"/>
    <hyperlink ref="A25" r:id="rId39" display="http://www.wow-europe.com/fr/info/races/humans.html"/>
    <hyperlink ref="A15" r:id="rId40" display="http://www.wow-europe.com/fr/info/races/gnomes.html"/>
    <hyperlink ref="A20" r:id="rId41" display="http://www.wow-europe.com/fr/info/races/dwarves.html"/>
    <hyperlink ref="A22" r:id="rId42" display="http://www.wow-europe.com/fr/info/basics/battlegrounds/alterac/info.html"/>
    <hyperlink ref="A30" r:id="rId43" display="http://www.wow-europe.com/fr/info/basics/battlegrounds/arathi/info.html"/>
    <hyperlink ref="A52" r:id="rId44" display="http://www.wow-europe.com/fr/info/basics/battlegrounds/warsong/info.html"/>
    <hyperlink ref="A21" r:id="rId45" display="http://www.wow-europe.com/fr/info/basics/factions/index.html#other"/>
    <hyperlink ref="A5" r:id="rId46" display="http://www.wow-europe.com/fr/info/basics/factions/index.html#other"/>
    <hyperlink ref="A7" r:id="rId47" display="http://www.wow-europe.com/fr/info/basics/factions/index.html#other"/>
    <hyperlink ref="A47" r:id="rId48" display="http://www.wow-europe.com/fr/info/basics/factions/index.html#other"/>
    <hyperlink ref="A14" r:id="rId49" display="http://www.wow-europe.com/fr/info/basics/factions/index.html#other"/>
    <hyperlink ref="B2" r:id="rId50" display="javascript:void(0)"/>
  </hyperlinks>
  <printOptions/>
  <pageMargins left="0.7" right="0.7" top="0.75" bottom="0.75" header="0.3" footer="0.3"/>
  <pageSetup horizontalDpi="600" verticalDpi="600" orientation="portrait" paperSize="9" r:id="rId54"/>
  <legacyDrawing r:id="rId52"/>
  <tableParts>
    <tablePart r:id="rId5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A120" sqref="A120"/>
    </sheetView>
  </sheetViews>
  <sheetFormatPr defaultColWidth="15.8515625" defaultRowHeight="12.75"/>
  <cols>
    <col min="1" max="1" width="15.421875" style="0" bestFit="1" customWidth="1"/>
    <col min="2" max="2" width="7.28125" style="0" customWidth="1"/>
    <col min="3" max="3" width="18.140625" style="0" bestFit="1" customWidth="1"/>
    <col min="4" max="4" width="9.8515625" style="0" customWidth="1"/>
    <col min="5" max="5" width="8.7109375" style="0" customWidth="1"/>
    <col min="6" max="6" width="11.7109375" style="0" bestFit="1" customWidth="1"/>
    <col min="7" max="7" width="39.28125" style="0" customWidth="1"/>
    <col min="8" max="8" width="20.57421875" style="0" bestFit="1" customWidth="1"/>
    <col min="9" max="9" width="38.28125" style="0" customWidth="1"/>
    <col min="10" max="10" width="7.7109375" style="0" customWidth="1"/>
    <col min="11" max="11" width="9.421875" style="0" customWidth="1"/>
    <col min="12" max="12" width="10.28125" style="0" customWidth="1"/>
    <col min="13" max="13" width="9.421875" style="0" customWidth="1"/>
    <col min="14" max="14" width="11.140625" style="0" customWidth="1"/>
    <col min="15" max="15" width="9.7109375" style="0" customWidth="1"/>
    <col min="16" max="16" width="11.421875" style="0" customWidth="1"/>
    <col min="17" max="17" width="13.140625" style="0" customWidth="1"/>
    <col min="18" max="18" width="16.421875" style="0" customWidth="1"/>
    <col min="19" max="19" width="7.7109375" style="0" customWidth="1"/>
    <col min="20" max="20" width="8.421875" style="0" customWidth="1"/>
    <col min="21" max="21" width="8.7109375" style="0" customWidth="1"/>
    <col min="22" max="22" width="8.57421875" style="0" customWidth="1"/>
    <col min="23" max="23" width="7.28125" style="0" customWidth="1"/>
    <col min="24" max="24" width="9.00390625" style="0" customWidth="1"/>
    <col min="25" max="25" width="18.140625" style="0" customWidth="1"/>
    <col min="26" max="26" width="10.28125" style="0" customWidth="1"/>
    <col min="27" max="27" width="8.421875" style="0" customWidth="1"/>
    <col min="28" max="28" width="8.57421875" style="0" customWidth="1"/>
    <col min="29" max="29" width="18.8515625" style="0" customWidth="1"/>
    <col min="30" max="30" width="7.7109375" style="0" customWidth="1"/>
    <col min="31" max="31" width="10.57421875" style="0" customWidth="1"/>
    <col min="32" max="32" width="12.140625" style="0" customWidth="1"/>
    <col min="33" max="33" width="10.7109375" style="0" customWidth="1"/>
    <col min="34" max="34" width="8.7109375" style="0" customWidth="1"/>
    <col min="35" max="35" width="7.57421875" style="0" customWidth="1"/>
    <col min="36" max="36" width="9.8515625" style="0" customWidth="1"/>
    <col min="37" max="37" width="8.28125" style="0" customWidth="1"/>
    <col min="38" max="38" width="9.28125" style="0" customWidth="1"/>
    <col min="39" max="39" width="5.00390625" style="0" customWidth="1"/>
    <col min="40" max="40" width="11.140625" style="0" customWidth="1"/>
    <col min="41" max="41" width="7.28125" style="0" customWidth="1"/>
    <col min="42" max="42" width="9.421875" style="0" customWidth="1"/>
    <col min="43" max="43" width="9.28125" style="0" customWidth="1"/>
    <col min="44" max="44" width="11.00390625" style="0" customWidth="1"/>
    <col min="45" max="45" width="9.7109375" style="0" customWidth="1"/>
    <col min="46" max="46" width="12.00390625" style="0" customWidth="1"/>
    <col min="47" max="47" width="12.8515625" style="0" customWidth="1"/>
    <col min="48" max="48" width="7.140625" style="0" customWidth="1"/>
    <col min="49" max="49" width="8.7109375" style="0" customWidth="1"/>
    <col min="50" max="50" width="7.57421875" style="0" customWidth="1"/>
    <col min="51" max="51" width="8.140625" style="0" customWidth="1"/>
    <col min="52" max="52" width="12.00390625" style="0" customWidth="1"/>
    <col min="53" max="53" width="8.7109375" style="0" customWidth="1"/>
    <col min="54" max="54" width="9.7109375" style="0" customWidth="1"/>
    <col min="55" max="55" width="8.57421875" style="0" customWidth="1"/>
    <col min="56" max="56" width="15.57421875" style="0" customWidth="1"/>
    <col min="57" max="57" width="12.00390625" style="0" customWidth="1"/>
    <col min="58" max="58" width="9.57421875" style="0" customWidth="1"/>
    <col min="59" max="59" width="13.00390625" style="0" customWidth="1"/>
    <col min="60" max="60" width="9.00390625" style="0" customWidth="1"/>
    <col min="61" max="61" width="11.7109375" style="0" customWidth="1"/>
    <col min="62" max="62" width="9.57421875" style="0" customWidth="1"/>
    <col min="63" max="63" width="17.57421875" style="0" customWidth="1"/>
    <col min="64" max="64" width="13.00390625" style="0" customWidth="1"/>
    <col min="65" max="65" width="8.421875" style="0" customWidth="1"/>
    <col min="66" max="66" width="13.7109375" style="0" customWidth="1"/>
    <col min="67" max="67" width="9.57421875" style="0" customWidth="1"/>
    <col min="68" max="68" width="13.00390625" style="0" customWidth="1"/>
    <col min="69" max="69" width="14.8515625" style="0" customWidth="1"/>
    <col min="70" max="70" width="14.28125" style="0" customWidth="1"/>
    <col min="71" max="71" width="9.57421875" style="0" customWidth="1"/>
    <col min="72" max="72" width="13.00390625" style="0" customWidth="1"/>
    <col min="73" max="73" width="10.140625" style="0" customWidth="1"/>
    <col min="74" max="75" width="13.7109375" style="0" customWidth="1"/>
    <col min="76" max="76" width="10.28125" style="0" customWidth="1"/>
    <col min="77" max="77" width="13.7109375" style="0" customWidth="1"/>
    <col min="78" max="78" width="10.28125" style="0" customWidth="1"/>
    <col min="79" max="79" width="13.7109375" style="0" customWidth="1"/>
    <col min="80" max="80" width="10.28125" style="0" customWidth="1"/>
    <col min="81" max="81" width="13.7109375" style="0" customWidth="1"/>
    <col min="82" max="82" width="10.28125" style="0" customWidth="1"/>
    <col min="83" max="83" width="13.7109375" style="0" customWidth="1"/>
    <col min="84" max="84" width="10.28125" style="0" customWidth="1"/>
    <col min="85" max="85" width="13.7109375" style="0" customWidth="1"/>
    <col min="86" max="86" width="10.28125" style="0" customWidth="1"/>
    <col min="87" max="87" width="6.421875" style="0" customWidth="1"/>
    <col min="88" max="88" width="9.28125" style="0" customWidth="1"/>
    <col min="89" max="89" width="6.7109375" style="0" customWidth="1"/>
    <col min="90" max="90" width="12.140625" style="0" customWidth="1"/>
    <col min="91" max="91" width="8.7109375" style="0" customWidth="1"/>
    <col min="92" max="92" width="8.421875" style="0" customWidth="1"/>
    <col min="93" max="93" width="9.28125" style="0" customWidth="1"/>
    <col min="94" max="94" width="8.7109375" style="0" customWidth="1"/>
    <col min="95" max="95" width="12.140625" style="0" customWidth="1"/>
    <col min="96" max="96" width="10.7109375" style="0" customWidth="1"/>
    <col min="97" max="97" width="15.140625" style="0" customWidth="1"/>
    <col min="98" max="98" width="14.00390625" style="0" customWidth="1"/>
    <col min="99" max="99" width="10.28125" style="0" customWidth="1"/>
    <col min="100" max="100" width="17.140625" style="0" customWidth="1"/>
    <col min="101" max="101" width="16.00390625" style="0" customWidth="1"/>
    <col min="102" max="102" width="10.28125" style="0" customWidth="1"/>
    <col min="103" max="103" width="9.57421875" style="0" customWidth="1"/>
    <col min="104" max="104" width="13.00390625" style="0" customWidth="1"/>
    <col min="105" max="105" width="15.421875" style="0" customWidth="1"/>
    <col min="106" max="106" width="21.7109375" style="0" customWidth="1"/>
    <col min="107" max="107" width="13.7109375" style="0" customWidth="1"/>
    <col min="108" max="108" width="23.57421875" style="0" customWidth="1"/>
    <col min="109" max="109" width="10.28125" style="0" customWidth="1"/>
    <col min="110" max="110" width="12.140625" style="0" customWidth="1"/>
    <col min="111" max="111" width="14.00390625" style="0" customWidth="1"/>
    <col min="112" max="112" width="8.57421875" style="0" customWidth="1"/>
    <col min="113" max="113" width="12.421875" style="0" customWidth="1"/>
    <col min="114" max="114" width="12.140625" style="0" customWidth="1"/>
    <col min="115" max="115" width="10.57421875" style="0" customWidth="1"/>
    <col min="116" max="116" width="10.28125" style="0" customWidth="1"/>
    <col min="117" max="117" width="10.57421875" style="0" customWidth="1"/>
    <col min="118" max="118" width="10.28125" style="0" customWidth="1"/>
    <col min="119" max="119" width="8.421875" style="0" customWidth="1"/>
    <col min="120" max="120" width="9.28125" style="0" customWidth="1"/>
    <col min="121" max="121" width="8.7109375" style="0" customWidth="1"/>
    <col min="122" max="122" width="12.140625" style="0" customWidth="1"/>
    <col min="123" max="123" width="10.7109375" style="0" customWidth="1"/>
    <col min="124" max="124" width="17.140625" style="0" customWidth="1"/>
    <col min="125" max="125" width="16.00390625" style="0" customWidth="1"/>
    <col min="126" max="126" width="10.28125" style="0" customWidth="1"/>
    <col min="127" max="127" width="9.57421875" style="0" customWidth="1"/>
    <col min="128" max="128" width="13.00390625" style="0" customWidth="1"/>
    <col min="129" max="129" width="17.421875" style="0" customWidth="1"/>
    <col min="130" max="130" width="11.7109375" style="0" customWidth="1"/>
    <col min="131" max="131" width="10.8515625" style="0" customWidth="1"/>
    <col min="132" max="132" width="23.8515625" style="0" customWidth="1"/>
    <col min="133" max="133" width="15.7109375" style="0" customWidth="1"/>
    <col min="134" max="134" width="25.57421875" style="0" customWidth="1"/>
    <col min="135" max="135" width="10.28125" style="0" customWidth="1"/>
    <col min="136" max="136" width="12.140625" style="0" customWidth="1"/>
    <col min="137" max="137" width="16.00390625" style="0" customWidth="1"/>
    <col min="138" max="138" width="10.57421875" style="0" customWidth="1"/>
    <col min="139" max="144" width="10.28125" style="0" customWidth="1"/>
    <col min="145" max="146" width="10.7109375" style="0" customWidth="1"/>
    <col min="147" max="147" width="11.8515625" style="0" customWidth="1"/>
    <col min="148" max="148" width="10.28125" style="0" customWidth="1"/>
    <col min="149" max="149" width="23.8515625" style="0" customWidth="1"/>
    <col min="150" max="150" width="15.7109375" style="0" customWidth="1"/>
    <col min="151" max="151" width="16.00390625" style="0" customWidth="1"/>
    <col min="152" max="152" width="10.28125" style="0" customWidth="1"/>
    <col min="153" max="153" width="10.57421875" style="0" customWidth="1"/>
    <col min="154" max="159" width="12.140625" style="0" customWidth="1"/>
    <col min="160" max="160" width="10.28125" style="0" customWidth="1"/>
    <col min="161" max="161" width="11.7109375" style="0" customWidth="1"/>
    <col min="162" max="162" width="14.8515625" style="0" customWidth="1"/>
    <col min="163" max="163" width="17.140625" style="0" customWidth="1"/>
    <col min="164" max="164" width="16.00390625" style="0" customWidth="1"/>
    <col min="165" max="165" width="9.57421875" style="0" customWidth="1"/>
    <col min="166" max="166" width="13.00390625" style="0" customWidth="1"/>
    <col min="167" max="167" width="12.140625" style="0" customWidth="1"/>
    <col min="168" max="168" width="13.7109375" style="0" customWidth="1"/>
    <col min="169" max="169" width="18.7109375" style="0" customWidth="1"/>
    <col min="170" max="170" width="18.00390625" style="0" customWidth="1"/>
    <col min="171" max="171" width="14.28125" style="0" customWidth="1"/>
    <col min="172" max="172" width="10.57421875" style="0" customWidth="1"/>
    <col min="173" max="173" width="10.28125" style="0" customWidth="1"/>
    <col min="174" max="174" width="21.140625" style="0" customWidth="1"/>
    <col min="175" max="175" width="13.140625" style="0" customWidth="1"/>
    <col min="176" max="176" width="11.57421875" style="0" customWidth="1"/>
    <col min="177" max="177" width="21.140625" style="0" customWidth="1"/>
    <col min="178" max="178" width="13.140625" style="0" customWidth="1"/>
    <col min="179" max="179" width="11.57421875" style="0" customWidth="1"/>
    <col min="180" max="180" width="21.140625" style="0" customWidth="1"/>
    <col min="181" max="181" width="13.140625" style="0" customWidth="1"/>
    <col min="182" max="182" width="11.57421875" style="0" customWidth="1"/>
    <col min="183" max="183" width="17.7109375" style="0" customWidth="1"/>
    <col min="184" max="184" width="12.57421875" style="0" customWidth="1"/>
    <col min="185" max="185" width="11.28125" style="0" customWidth="1"/>
    <col min="186" max="186" width="11.8515625" style="0" customWidth="1"/>
    <col min="187" max="189" width="10.00390625" style="0" customWidth="1"/>
    <col min="190" max="190" width="25.7109375" style="0" customWidth="1"/>
    <col min="191" max="191" width="8.00390625" style="0" customWidth="1"/>
    <col min="192" max="192" width="16.00390625" style="0" customWidth="1"/>
    <col min="193" max="194" width="20.57421875" style="0" customWidth="1"/>
    <col min="195" max="195" width="22.140625" style="0" customWidth="1"/>
    <col min="196" max="196" width="21.421875" style="0" customWidth="1"/>
    <col min="197" max="197" width="11.00390625" style="0" customWidth="1"/>
    <col min="198" max="198" width="6.421875" style="0" customWidth="1"/>
    <col min="199" max="199" width="9.140625" style="0" customWidth="1"/>
    <col min="200" max="200" width="9.7109375" style="0" customWidth="1"/>
    <col min="201" max="201" width="11.7109375" style="0" customWidth="1"/>
    <col min="202" max="202" width="7.28125" style="0" customWidth="1"/>
    <col min="203" max="203" width="12.8515625" style="0" customWidth="1"/>
    <col min="204" max="204" width="8.00390625" style="0" customWidth="1"/>
    <col min="205" max="205" width="19.8515625" style="0" customWidth="1"/>
    <col min="206" max="206" width="12.7109375" style="0" customWidth="1"/>
    <col min="207" max="207" width="15.28125" style="0" customWidth="1"/>
    <col min="208" max="208" width="10.28125" style="0" customWidth="1"/>
    <col min="209" max="209" width="15.8515625" style="0" customWidth="1"/>
    <col min="210" max="210" width="19.8515625" style="0" customWidth="1"/>
    <col min="211" max="211" width="12.7109375" style="0" customWidth="1"/>
    <col min="212" max="212" width="15.28125" style="0" customWidth="1"/>
    <col min="213" max="213" width="10.28125" style="0" customWidth="1"/>
    <col min="214" max="215" width="15.8515625" style="0" customWidth="1"/>
    <col min="216" max="216" width="11.28125" style="0" bestFit="1" customWidth="1"/>
    <col min="217" max="217" width="21.140625" style="0" bestFit="1" customWidth="1"/>
    <col min="218" max="218" width="13.140625" style="0" bestFit="1" customWidth="1"/>
    <col min="219" max="219" width="11.57421875" style="0" bestFit="1" customWidth="1"/>
    <col min="220" max="220" width="21.140625" style="0" bestFit="1" customWidth="1"/>
    <col min="221" max="221" width="13.140625" style="0" bestFit="1" customWidth="1"/>
    <col min="222" max="222" width="11.57421875" style="0" bestFit="1" customWidth="1"/>
    <col min="223" max="223" width="21.140625" style="0" bestFit="1" customWidth="1"/>
    <col min="224" max="224" width="13.140625" style="0" bestFit="1" customWidth="1"/>
    <col min="225" max="225" width="11.57421875" style="0" bestFit="1" customWidth="1"/>
    <col min="226" max="226" width="17.7109375" style="0" bestFit="1" customWidth="1"/>
    <col min="227" max="227" width="12.57421875" style="0" bestFit="1" customWidth="1"/>
    <col min="228" max="228" width="11.28125" style="0" bestFit="1" customWidth="1"/>
    <col min="229" max="229" width="11.8515625" style="0" bestFit="1" customWidth="1"/>
    <col min="230" max="232" width="10.00390625" style="0" bestFit="1" customWidth="1"/>
    <col min="233" max="233" width="20.8515625" style="0" customWidth="1"/>
    <col min="234" max="234" width="8.00390625" style="0" bestFit="1" customWidth="1"/>
    <col min="235" max="235" width="16.00390625" style="0" bestFit="1" customWidth="1"/>
    <col min="236" max="237" width="20.57421875" style="0" bestFit="1" customWidth="1"/>
    <col min="238" max="238" width="22.140625" style="0" bestFit="1" customWidth="1"/>
    <col min="239" max="239" width="21.421875" style="0" bestFit="1" customWidth="1"/>
    <col min="240" max="240" width="11.00390625" style="0" bestFit="1" customWidth="1"/>
    <col min="241" max="241" width="6.421875" style="0" bestFit="1" customWidth="1"/>
    <col min="242" max="242" width="81.140625" style="0" bestFit="1" customWidth="1"/>
    <col min="243" max="243" width="14.140625" style="0" bestFit="1" customWidth="1"/>
    <col min="244" max="244" width="8.00390625" style="0" bestFit="1" customWidth="1"/>
    <col min="245" max="245" width="31.140625" style="0" customWidth="1"/>
    <col min="246" max="246" width="10.140625" style="0" bestFit="1" customWidth="1"/>
    <col min="247" max="247" width="9.7109375" style="0" bestFit="1" customWidth="1"/>
    <col min="248" max="248" width="11.7109375" style="0" bestFit="1" customWidth="1"/>
    <col min="249" max="249" width="7.28125" style="0" bestFit="1" customWidth="1"/>
    <col min="250" max="250" width="12.8515625" style="0" customWidth="1"/>
    <col min="251" max="251" width="8.00390625" style="0" bestFit="1" customWidth="1"/>
    <col min="252" max="252" width="19.8515625" style="0" customWidth="1"/>
    <col min="253" max="253" width="12.7109375" style="0" bestFit="1" customWidth="1"/>
    <col min="254" max="254" width="15.28125" style="0" bestFit="1" customWidth="1"/>
    <col min="255" max="255" width="10.28125" style="0" bestFit="1" customWidth="1"/>
  </cols>
  <sheetData>
    <row r="1" ht="12.75">
      <c r="A1" s="60" t="s">
        <v>76</v>
      </c>
    </row>
    <row r="2" spans="1:256" ht="12.75">
      <c r="A2" t="s">
        <v>349</v>
      </c>
      <c r="B2" t="s">
        <v>350</v>
      </c>
      <c r="C2" t="s">
        <v>351</v>
      </c>
      <c r="D2" t="s">
        <v>352</v>
      </c>
      <c r="E2" t="s">
        <v>353</v>
      </c>
      <c r="F2" t="s">
        <v>354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364</v>
      </c>
      <c r="Q2" t="s">
        <v>365</v>
      </c>
      <c r="R2" t="s">
        <v>366</v>
      </c>
      <c r="S2" t="s">
        <v>367</v>
      </c>
      <c r="T2" t="s">
        <v>368</v>
      </c>
      <c r="U2" t="s">
        <v>369</v>
      </c>
      <c r="V2" t="s">
        <v>93</v>
      </c>
      <c r="W2" t="s">
        <v>370</v>
      </c>
      <c r="X2" t="s">
        <v>371</v>
      </c>
      <c r="Y2" t="s">
        <v>372</v>
      </c>
      <c r="Z2" t="s">
        <v>373</v>
      </c>
      <c r="AA2" t="s">
        <v>374</v>
      </c>
      <c r="AB2" t="s">
        <v>375</v>
      </c>
      <c r="AC2" t="s">
        <v>464</v>
      </c>
      <c r="AD2" t="s">
        <v>376</v>
      </c>
      <c r="AE2" t="s">
        <v>465</v>
      </c>
      <c r="AF2" t="s">
        <v>466</v>
      </c>
      <c r="AG2" t="s">
        <v>377</v>
      </c>
      <c r="AH2" t="s">
        <v>378</v>
      </c>
      <c r="AI2" t="s">
        <v>379</v>
      </c>
      <c r="AJ2" t="s">
        <v>467</v>
      </c>
      <c r="AK2" t="s">
        <v>380</v>
      </c>
      <c r="AL2" t="s">
        <v>381</v>
      </c>
      <c r="AM2" t="s">
        <v>468</v>
      </c>
      <c r="AN2" t="s">
        <v>382</v>
      </c>
      <c r="AO2" t="s">
        <v>383</v>
      </c>
      <c r="AP2" t="s">
        <v>384</v>
      </c>
      <c r="AQ2" t="s">
        <v>385</v>
      </c>
      <c r="AR2" t="s">
        <v>386</v>
      </c>
      <c r="AS2" t="s">
        <v>387</v>
      </c>
      <c r="AT2" t="s">
        <v>388</v>
      </c>
      <c r="AU2" t="s">
        <v>389</v>
      </c>
      <c r="AV2" t="s">
        <v>390</v>
      </c>
      <c r="AW2" t="s">
        <v>391</v>
      </c>
      <c r="AX2" t="s">
        <v>392</v>
      </c>
      <c r="AY2" t="s">
        <v>393</v>
      </c>
      <c r="AZ2" t="s">
        <v>394</v>
      </c>
      <c r="BA2" t="s">
        <v>469</v>
      </c>
      <c r="BB2" t="s">
        <v>470</v>
      </c>
      <c r="BC2" t="s">
        <v>471</v>
      </c>
      <c r="BD2" t="s">
        <v>472</v>
      </c>
      <c r="BE2" t="s">
        <v>395</v>
      </c>
      <c r="BF2" t="s">
        <v>473</v>
      </c>
      <c r="BG2" t="s">
        <v>474</v>
      </c>
      <c r="BH2" t="s">
        <v>475</v>
      </c>
      <c r="BI2" t="s">
        <v>476</v>
      </c>
      <c r="BJ2" t="s">
        <v>396</v>
      </c>
      <c r="BK2" t="s">
        <v>397</v>
      </c>
      <c r="BL2" t="s">
        <v>477</v>
      </c>
      <c r="BM2" t="s">
        <v>478</v>
      </c>
      <c r="BN2" t="s">
        <v>479</v>
      </c>
      <c r="BO2" t="s">
        <v>480</v>
      </c>
      <c r="BP2" t="s">
        <v>481</v>
      </c>
      <c r="BQ2" t="s">
        <v>482</v>
      </c>
      <c r="BR2" t="s">
        <v>398</v>
      </c>
      <c r="BS2" t="s">
        <v>399</v>
      </c>
      <c r="BT2" t="s">
        <v>400</v>
      </c>
      <c r="BU2" t="s">
        <v>401</v>
      </c>
      <c r="BV2" t="s">
        <v>402</v>
      </c>
      <c r="BW2" t="s">
        <v>403</v>
      </c>
      <c r="BX2" t="s">
        <v>404</v>
      </c>
      <c r="BY2" t="s">
        <v>405</v>
      </c>
      <c r="BZ2" t="s">
        <v>406</v>
      </c>
      <c r="CA2" t="s">
        <v>407</v>
      </c>
      <c r="CB2" t="s">
        <v>408</v>
      </c>
      <c r="CC2" t="s">
        <v>483</v>
      </c>
      <c r="CD2" t="s">
        <v>409</v>
      </c>
      <c r="CE2" t="s">
        <v>410</v>
      </c>
      <c r="CF2" t="s">
        <v>411</v>
      </c>
      <c r="CG2" t="s">
        <v>484</v>
      </c>
      <c r="CH2" t="s">
        <v>485</v>
      </c>
      <c r="CI2" t="s">
        <v>412</v>
      </c>
      <c r="CJ2" t="s">
        <v>413</v>
      </c>
      <c r="CK2" t="s">
        <v>486</v>
      </c>
      <c r="CL2" t="s">
        <v>414</v>
      </c>
      <c r="CM2" t="s">
        <v>415</v>
      </c>
      <c r="CN2" t="s">
        <v>416</v>
      </c>
      <c r="CO2" t="s">
        <v>417</v>
      </c>
      <c r="CP2" t="s">
        <v>418</v>
      </c>
      <c r="CQ2" t="s">
        <v>487</v>
      </c>
      <c r="CR2" t="s">
        <v>419</v>
      </c>
      <c r="CS2" t="s">
        <v>488</v>
      </c>
      <c r="CT2" t="s">
        <v>489</v>
      </c>
      <c r="CU2" t="s">
        <v>420</v>
      </c>
      <c r="CV2" t="s">
        <v>490</v>
      </c>
      <c r="CW2" t="s">
        <v>491</v>
      </c>
      <c r="CX2" t="s">
        <v>492</v>
      </c>
      <c r="CY2" t="s">
        <v>421</v>
      </c>
      <c r="CZ2" t="s">
        <v>422</v>
      </c>
      <c r="DA2" t="s">
        <v>493</v>
      </c>
      <c r="DB2" t="s">
        <v>494</v>
      </c>
      <c r="DC2" t="s">
        <v>495</v>
      </c>
      <c r="DD2" t="s">
        <v>423</v>
      </c>
      <c r="DE2" t="s">
        <v>496</v>
      </c>
      <c r="DF2" t="s">
        <v>497</v>
      </c>
      <c r="DG2" t="s">
        <v>498</v>
      </c>
      <c r="DH2" t="s">
        <v>424</v>
      </c>
      <c r="DI2" t="s">
        <v>425</v>
      </c>
      <c r="DJ2" t="s">
        <v>499</v>
      </c>
      <c r="DK2" t="s">
        <v>500</v>
      </c>
      <c r="DL2" t="s">
        <v>426</v>
      </c>
      <c r="DM2" t="s">
        <v>501</v>
      </c>
      <c r="DN2" t="s">
        <v>502</v>
      </c>
      <c r="DO2" t="s">
        <v>503</v>
      </c>
      <c r="DP2" t="s">
        <v>504</v>
      </c>
      <c r="DQ2" t="s">
        <v>505</v>
      </c>
      <c r="DR2" t="s">
        <v>506</v>
      </c>
      <c r="DS2" t="s">
        <v>507</v>
      </c>
      <c r="DT2" t="s">
        <v>508</v>
      </c>
      <c r="DU2" t="s">
        <v>509</v>
      </c>
      <c r="DV2" t="s">
        <v>510</v>
      </c>
      <c r="DW2" t="s">
        <v>511</v>
      </c>
      <c r="DX2" t="s">
        <v>512</v>
      </c>
      <c r="DY2" t="s">
        <v>513</v>
      </c>
      <c r="DZ2" t="s">
        <v>427</v>
      </c>
      <c r="EA2" t="s">
        <v>514</v>
      </c>
      <c r="EB2" t="s">
        <v>428</v>
      </c>
      <c r="EC2" t="s">
        <v>515</v>
      </c>
      <c r="ED2" t="s">
        <v>429</v>
      </c>
      <c r="EE2" t="s">
        <v>516</v>
      </c>
      <c r="EF2" t="s">
        <v>517</v>
      </c>
      <c r="EG2" t="s">
        <v>518</v>
      </c>
      <c r="EH2" t="s">
        <v>519</v>
      </c>
      <c r="EI2" t="s">
        <v>520</v>
      </c>
      <c r="EJ2" t="s">
        <v>430</v>
      </c>
      <c r="EK2" t="s">
        <v>431</v>
      </c>
      <c r="EL2" t="s">
        <v>521</v>
      </c>
      <c r="EM2" t="s">
        <v>522</v>
      </c>
      <c r="EN2" t="s">
        <v>523</v>
      </c>
      <c r="EO2" t="s">
        <v>524</v>
      </c>
      <c r="EP2" t="s">
        <v>525</v>
      </c>
      <c r="EQ2" t="s">
        <v>526</v>
      </c>
      <c r="ER2" t="s">
        <v>432</v>
      </c>
      <c r="ES2" t="s">
        <v>433</v>
      </c>
      <c r="ET2" t="s">
        <v>434</v>
      </c>
      <c r="EU2" t="s">
        <v>435</v>
      </c>
      <c r="EV2" t="s">
        <v>527</v>
      </c>
      <c r="EW2" t="s">
        <v>528</v>
      </c>
      <c r="EX2" t="s">
        <v>436</v>
      </c>
      <c r="EY2" t="s">
        <v>529</v>
      </c>
      <c r="EZ2" t="s">
        <v>437</v>
      </c>
      <c r="FA2" t="s">
        <v>530</v>
      </c>
      <c r="FB2" t="s">
        <v>531</v>
      </c>
      <c r="FC2" t="s">
        <v>532</v>
      </c>
      <c r="FD2" t="s">
        <v>533</v>
      </c>
      <c r="FE2" t="s">
        <v>534</v>
      </c>
      <c r="FF2" t="s">
        <v>535</v>
      </c>
      <c r="FG2" t="s">
        <v>536</v>
      </c>
      <c r="FH2" t="s">
        <v>537</v>
      </c>
      <c r="FI2" t="s">
        <v>538</v>
      </c>
      <c r="FJ2" t="s">
        <v>539</v>
      </c>
      <c r="FK2" t="s">
        <v>540</v>
      </c>
      <c r="FL2" t="s">
        <v>541</v>
      </c>
      <c r="FM2" t="s">
        <v>542</v>
      </c>
      <c r="FN2" t="s">
        <v>543</v>
      </c>
      <c r="FO2" t="s">
        <v>544</v>
      </c>
      <c r="FP2" t="s">
        <v>545</v>
      </c>
      <c r="FQ2" t="s">
        <v>438</v>
      </c>
      <c r="FR2" t="s">
        <v>439</v>
      </c>
      <c r="FS2" t="s">
        <v>546</v>
      </c>
      <c r="FT2" t="s">
        <v>547</v>
      </c>
      <c r="FU2" t="s">
        <v>548</v>
      </c>
      <c r="FV2" t="s">
        <v>549</v>
      </c>
      <c r="FW2" t="s">
        <v>550</v>
      </c>
      <c r="FX2" t="s">
        <v>551</v>
      </c>
      <c r="FY2" t="s">
        <v>552</v>
      </c>
      <c r="FZ2" t="s">
        <v>553</v>
      </c>
      <c r="GA2" t="s">
        <v>554</v>
      </c>
      <c r="GB2" t="s">
        <v>555</v>
      </c>
      <c r="GC2" t="s">
        <v>556</v>
      </c>
      <c r="GD2" t="s">
        <v>557</v>
      </c>
      <c r="GE2" t="s">
        <v>558</v>
      </c>
      <c r="GF2" t="s">
        <v>559</v>
      </c>
      <c r="GG2" t="s">
        <v>440</v>
      </c>
      <c r="GH2" t="s">
        <v>441</v>
      </c>
      <c r="GI2" t="s">
        <v>560</v>
      </c>
      <c r="GJ2" t="s">
        <v>561</v>
      </c>
      <c r="GK2" t="s">
        <v>562</v>
      </c>
      <c r="GL2" t="s">
        <v>442</v>
      </c>
      <c r="GM2" t="s">
        <v>563</v>
      </c>
      <c r="GN2" t="s">
        <v>564</v>
      </c>
      <c r="GO2" t="s">
        <v>565</v>
      </c>
      <c r="GP2" t="s">
        <v>566</v>
      </c>
      <c r="GQ2" t="s">
        <v>567</v>
      </c>
      <c r="GR2" t="s">
        <v>568</v>
      </c>
      <c r="GS2" t="s">
        <v>569</v>
      </c>
      <c r="GT2" t="s">
        <v>570</v>
      </c>
      <c r="GU2" t="s">
        <v>571</v>
      </c>
      <c r="GV2" t="s">
        <v>572</v>
      </c>
      <c r="GW2" t="s">
        <v>573</v>
      </c>
      <c r="GX2" t="s">
        <v>574</v>
      </c>
      <c r="GY2" t="s">
        <v>575</v>
      </c>
      <c r="GZ2" t="s">
        <v>576</v>
      </c>
      <c r="HA2" t="s">
        <v>577</v>
      </c>
      <c r="HB2" t="s">
        <v>578</v>
      </c>
      <c r="HC2" t="s">
        <v>579</v>
      </c>
      <c r="HD2" t="s">
        <v>443</v>
      </c>
      <c r="HE2" t="s">
        <v>444</v>
      </c>
      <c r="HF2" t="s">
        <v>445</v>
      </c>
      <c r="HG2" t="s">
        <v>580</v>
      </c>
      <c r="HH2" t="s">
        <v>581</v>
      </c>
      <c r="HI2" t="s">
        <v>582</v>
      </c>
      <c r="HJ2" t="s">
        <v>583</v>
      </c>
      <c r="HK2" t="s">
        <v>584</v>
      </c>
      <c r="HL2" t="s">
        <v>585</v>
      </c>
      <c r="HM2" t="s">
        <v>586</v>
      </c>
      <c r="HN2" t="s">
        <v>587</v>
      </c>
      <c r="HO2" t="s">
        <v>588</v>
      </c>
      <c r="HP2" t="s">
        <v>589</v>
      </c>
      <c r="HQ2" t="s">
        <v>590</v>
      </c>
      <c r="HR2" t="s">
        <v>446</v>
      </c>
      <c r="HS2" t="s">
        <v>447</v>
      </c>
      <c r="HT2" t="s">
        <v>591</v>
      </c>
      <c r="HU2" t="s">
        <v>448</v>
      </c>
      <c r="HV2" t="s">
        <v>449</v>
      </c>
      <c r="HW2" t="s">
        <v>450</v>
      </c>
      <c r="HX2" t="s">
        <v>451</v>
      </c>
      <c r="HY2" t="s">
        <v>592</v>
      </c>
      <c r="HZ2" t="s">
        <v>593</v>
      </c>
      <c r="IA2" t="s">
        <v>452</v>
      </c>
      <c r="IB2" t="s">
        <v>453</v>
      </c>
      <c r="IC2" t="s">
        <v>454</v>
      </c>
      <c r="ID2" t="s">
        <v>455</v>
      </c>
      <c r="IE2" t="s">
        <v>456</v>
      </c>
      <c r="IF2" t="s">
        <v>457</v>
      </c>
      <c r="IG2" t="s">
        <v>458</v>
      </c>
      <c r="IH2" t="s">
        <v>459</v>
      </c>
      <c r="II2" t="s">
        <v>594</v>
      </c>
      <c r="IJ2" t="s">
        <v>595</v>
      </c>
      <c r="IK2" t="s">
        <v>596</v>
      </c>
      <c r="IL2" t="s">
        <v>597</v>
      </c>
      <c r="IM2" t="s">
        <v>460</v>
      </c>
      <c r="IN2" t="s">
        <v>598</v>
      </c>
      <c r="IO2" t="s">
        <v>461</v>
      </c>
      <c r="IP2" t="s">
        <v>462</v>
      </c>
      <c r="IQ2" t="s">
        <v>599</v>
      </c>
      <c r="IR2" t="s">
        <v>600</v>
      </c>
      <c r="IS2" t="s">
        <v>601</v>
      </c>
      <c r="IT2" t="s">
        <v>463</v>
      </c>
      <c r="IU2" t="s">
        <v>602</v>
      </c>
      <c r="IV2" t="s">
        <v>603</v>
      </c>
    </row>
    <row r="3" spans="1:252" ht="12.75">
      <c r="A3">
        <v>1</v>
      </c>
      <c r="B3" s="59" t="s">
        <v>604</v>
      </c>
      <c r="C3" s="59" t="s">
        <v>605</v>
      </c>
      <c r="D3" s="59" t="s">
        <v>606</v>
      </c>
      <c r="E3" s="59" t="s">
        <v>607</v>
      </c>
      <c r="F3" s="59" t="s">
        <v>607</v>
      </c>
      <c r="G3" s="59" t="s">
        <v>1013</v>
      </c>
      <c r="H3" s="59" t="s">
        <v>608</v>
      </c>
      <c r="I3" s="59" t="s">
        <v>609</v>
      </c>
      <c r="J3" s="59" t="s">
        <v>610</v>
      </c>
      <c r="K3">
        <v>5</v>
      </c>
      <c r="L3" s="59" t="s">
        <v>611</v>
      </c>
      <c r="M3" s="59" t="s">
        <v>67</v>
      </c>
      <c r="N3">
        <v>0</v>
      </c>
      <c r="O3" s="59" t="s">
        <v>612</v>
      </c>
      <c r="P3">
        <v>1</v>
      </c>
      <c r="Q3" s="59" t="s">
        <v>1014</v>
      </c>
      <c r="R3" s="59" t="s">
        <v>1015</v>
      </c>
      <c r="S3" s="59" t="s">
        <v>1066</v>
      </c>
      <c r="T3">
        <v>80</v>
      </c>
      <c r="U3" s="59" t="s">
        <v>76</v>
      </c>
      <c r="V3">
        <v>5825</v>
      </c>
      <c r="W3" s="59" t="s">
        <v>1067</v>
      </c>
      <c r="X3" s="59" t="s">
        <v>613</v>
      </c>
      <c r="Y3">
        <v>1</v>
      </c>
      <c r="Z3" s="59" t="s">
        <v>614</v>
      </c>
      <c r="AA3" s="59"/>
      <c r="AB3">
        <v>98</v>
      </c>
      <c r="AC3" s="59" t="s">
        <v>608</v>
      </c>
      <c r="AD3">
        <v>1259971200000</v>
      </c>
      <c r="AE3" s="59" t="s">
        <v>67</v>
      </c>
      <c r="AF3">
        <v>0</v>
      </c>
      <c r="AG3">
        <v>0</v>
      </c>
      <c r="AH3">
        <v>0</v>
      </c>
      <c r="AI3">
        <v>0</v>
      </c>
      <c r="AJ3" s="59" t="s">
        <v>1016</v>
      </c>
      <c r="AK3">
        <v>13388</v>
      </c>
      <c r="AL3">
        <v>138</v>
      </c>
      <c r="AM3" s="59" t="s">
        <v>614</v>
      </c>
      <c r="AN3" s="59" t="s">
        <v>1017</v>
      </c>
      <c r="AO3">
        <v>0</v>
      </c>
      <c r="AP3">
        <v>34</v>
      </c>
      <c r="AQ3">
        <v>4</v>
      </c>
      <c r="AR3">
        <v>2</v>
      </c>
      <c r="AS3">
        <v>2</v>
      </c>
      <c r="AT3" s="59" t="s">
        <v>1018</v>
      </c>
      <c r="AU3" s="59" t="s">
        <v>1018</v>
      </c>
      <c r="AV3" s="59" t="s">
        <v>1019</v>
      </c>
      <c r="AW3" s="59" t="s">
        <v>1020</v>
      </c>
      <c r="AX3">
        <v>6</v>
      </c>
      <c r="AY3" s="59" t="s">
        <v>1021</v>
      </c>
      <c r="AZ3">
        <v>73</v>
      </c>
      <c r="BA3" s="59"/>
      <c r="BB3" s="59" t="s">
        <v>609</v>
      </c>
      <c r="BC3" s="59" t="s">
        <v>244</v>
      </c>
      <c r="BD3">
        <v>5</v>
      </c>
      <c r="BE3">
        <v>138</v>
      </c>
      <c r="BF3">
        <v>0</v>
      </c>
      <c r="BG3">
        <v>0</v>
      </c>
      <c r="BH3" s="59" t="s">
        <v>612</v>
      </c>
      <c r="BI3">
        <v>1</v>
      </c>
      <c r="BJ3" s="59" t="s">
        <v>1014</v>
      </c>
      <c r="BK3">
        <v>235126</v>
      </c>
      <c r="BL3" s="59" t="s">
        <v>1015</v>
      </c>
      <c r="BM3" s="59" t="s">
        <v>76</v>
      </c>
      <c r="BN3" s="59" t="s">
        <v>228</v>
      </c>
      <c r="BO3">
        <v>1</v>
      </c>
      <c r="BP3">
        <v>34</v>
      </c>
      <c r="BQ3">
        <v>4</v>
      </c>
      <c r="BR3">
        <v>0</v>
      </c>
      <c r="BU3" s="59"/>
      <c r="BV3" s="59"/>
      <c r="BZ3" s="59"/>
      <c r="CA3" s="59"/>
      <c r="CE3" s="59"/>
      <c r="CG3" s="59"/>
      <c r="CM3" s="59"/>
      <c r="GH3" s="59"/>
      <c r="HY3" s="59"/>
      <c r="IC3" s="59"/>
      <c r="ID3" s="59"/>
      <c r="IH3" s="59"/>
      <c r="II3" s="59"/>
      <c r="IK3" s="59"/>
      <c r="IL3" s="59"/>
      <c r="IR3" s="59"/>
    </row>
    <row r="4" spans="1:252" ht="12.75">
      <c r="A4">
        <v>1</v>
      </c>
      <c r="B4" s="59" t="s">
        <v>604</v>
      </c>
      <c r="C4" s="59" t="s">
        <v>605</v>
      </c>
      <c r="D4" s="59" t="s">
        <v>606</v>
      </c>
      <c r="E4" s="59" t="s">
        <v>607</v>
      </c>
      <c r="F4" s="59" t="s">
        <v>607</v>
      </c>
      <c r="G4" s="59" t="s">
        <v>1013</v>
      </c>
      <c r="H4" s="59" t="s">
        <v>608</v>
      </c>
      <c r="I4" s="59" t="s">
        <v>609</v>
      </c>
      <c r="J4" s="59" t="s">
        <v>610</v>
      </c>
      <c r="K4">
        <v>5</v>
      </c>
      <c r="L4" s="59" t="s">
        <v>611</v>
      </c>
      <c r="M4" s="59" t="s">
        <v>67</v>
      </c>
      <c r="N4">
        <v>0</v>
      </c>
      <c r="O4" s="59" t="s">
        <v>612</v>
      </c>
      <c r="P4">
        <v>1</v>
      </c>
      <c r="Q4" s="59" t="s">
        <v>1014</v>
      </c>
      <c r="R4" s="59" t="s">
        <v>1015</v>
      </c>
      <c r="S4" s="59" t="s">
        <v>1066</v>
      </c>
      <c r="T4">
        <v>80</v>
      </c>
      <c r="U4" s="59" t="s">
        <v>76</v>
      </c>
      <c r="V4">
        <v>5825</v>
      </c>
      <c r="W4" s="59" t="s">
        <v>1067</v>
      </c>
      <c r="X4" s="59" t="s">
        <v>613</v>
      </c>
      <c r="Y4">
        <v>1</v>
      </c>
      <c r="Z4" s="59" t="s">
        <v>614</v>
      </c>
      <c r="AA4" s="59"/>
      <c r="AB4">
        <v>98</v>
      </c>
      <c r="AC4" s="59" t="s">
        <v>608</v>
      </c>
      <c r="AD4">
        <v>1259971200000</v>
      </c>
      <c r="AE4" s="59" t="s">
        <v>67</v>
      </c>
      <c r="AF4">
        <v>0</v>
      </c>
      <c r="AG4">
        <v>0</v>
      </c>
      <c r="AH4">
        <v>0</v>
      </c>
      <c r="AI4">
        <v>0</v>
      </c>
      <c r="AJ4" s="59" t="s">
        <v>1016</v>
      </c>
      <c r="AK4">
        <v>13388</v>
      </c>
      <c r="AL4">
        <v>138</v>
      </c>
      <c r="AM4" s="59" t="s">
        <v>614</v>
      </c>
      <c r="AN4" s="59" t="s">
        <v>1017</v>
      </c>
      <c r="AO4">
        <v>0</v>
      </c>
      <c r="AP4">
        <v>34</v>
      </c>
      <c r="AQ4">
        <v>4</v>
      </c>
      <c r="AR4">
        <v>2</v>
      </c>
      <c r="AS4">
        <v>2</v>
      </c>
      <c r="AT4" s="59" t="s">
        <v>1018</v>
      </c>
      <c r="AU4" s="59" t="s">
        <v>1018</v>
      </c>
      <c r="AV4" s="59" t="s">
        <v>1019</v>
      </c>
      <c r="AW4" s="59" t="s">
        <v>1020</v>
      </c>
      <c r="AX4">
        <v>6</v>
      </c>
      <c r="AY4" s="59" t="s">
        <v>1021</v>
      </c>
      <c r="AZ4">
        <v>73</v>
      </c>
      <c r="BA4" s="59"/>
      <c r="BB4" s="59" t="s">
        <v>762</v>
      </c>
      <c r="BC4" s="59" t="s">
        <v>242</v>
      </c>
      <c r="BD4">
        <v>8</v>
      </c>
      <c r="BE4">
        <v>138</v>
      </c>
      <c r="BF4">
        <v>0</v>
      </c>
      <c r="BG4">
        <v>0</v>
      </c>
      <c r="BH4" s="59" t="s">
        <v>612</v>
      </c>
      <c r="BI4">
        <v>1</v>
      </c>
      <c r="BJ4" s="59" t="s">
        <v>764</v>
      </c>
      <c r="BK4">
        <v>5712</v>
      </c>
      <c r="BL4" s="59" t="s">
        <v>765</v>
      </c>
      <c r="BM4" s="59" t="s">
        <v>77</v>
      </c>
      <c r="BN4" s="59" t="s">
        <v>228</v>
      </c>
      <c r="BO4">
        <v>1</v>
      </c>
      <c r="BP4">
        <v>34</v>
      </c>
      <c r="BQ4">
        <v>4</v>
      </c>
      <c r="BR4">
        <v>1</v>
      </c>
      <c r="BU4" s="59"/>
      <c r="BV4" s="59"/>
      <c r="BZ4" s="59"/>
      <c r="CA4" s="59"/>
      <c r="CE4" s="59"/>
      <c r="CG4" s="59"/>
      <c r="CM4" s="59"/>
      <c r="GH4" s="59"/>
      <c r="HY4" s="59"/>
      <c r="IC4" s="59"/>
      <c r="ID4" s="59"/>
      <c r="IH4" s="59"/>
      <c r="II4" s="59"/>
      <c r="IK4" s="59"/>
      <c r="IL4" s="59"/>
      <c r="IR4" s="59"/>
    </row>
    <row r="5" spans="1:252" ht="12.75">
      <c r="A5">
        <v>1</v>
      </c>
      <c r="B5" s="59" t="s">
        <v>604</v>
      </c>
      <c r="C5" s="59" t="s">
        <v>605</v>
      </c>
      <c r="D5" s="59" t="s">
        <v>606</v>
      </c>
      <c r="E5" s="59" t="s">
        <v>607</v>
      </c>
      <c r="F5" s="59" t="s">
        <v>607</v>
      </c>
      <c r="G5" s="59" t="s">
        <v>1013</v>
      </c>
      <c r="H5" s="59"/>
      <c r="I5" s="59"/>
      <c r="J5" s="59"/>
      <c r="L5" s="59"/>
      <c r="M5" s="59"/>
      <c r="O5" s="59"/>
      <c r="Q5" s="59"/>
      <c r="R5" s="59"/>
      <c r="S5" s="59"/>
      <c r="U5" s="59"/>
      <c r="W5" s="59"/>
      <c r="X5" s="59"/>
      <c r="Z5" s="59"/>
      <c r="AA5" s="59"/>
      <c r="AC5" s="59"/>
      <c r="AE5" s="59"/>
      <c r="AJ5" s="59"/>
      <c r="AM5" s="59"/>
      <c r="AN5" s="59"/>
      <c r="AT5" s="59"/>
      <c r="AU5" s="59"/>
      <c r="AV5" s="59"/>
      <c r="AW5" s="59"/>
      <c r="AY5" s="59"/>
      <c r="BA5" s="59"/>
      <c r="BB5" s="59"/>
      <c r="BC5" s="59"/>
      <c r="BH5" s="59"/>
      <c r="BJ5" s="59"/>
      <c r="BL5" s="59"/>
      <c r="BM5" s="59"/>
      <c r="BN5" s="59"/>
      <c r="BT5">
        <v>2</v>
      </c>
      <c r="BU5" s="59" t="s">
        <v>616</v>
      </c>
      <c r="BV5" s="59" t="s">
        <v>618</v>
      </c>
      <c r="BW5">
        <v>8</v>
      </c>
      <c r="BX5">
        <v>63</v>
      </c>
      <c r="BY5">
        <v>0</v>
      </c>
      <c r="BZ5" s="59"/>
      <c r="CA5" s="59"/>
      <c r="CB5">
        <v>3471</v>
      </c>
      <c r="CC5">
        <v>522</v>
      </c>
      <c r="CE5" s="59"/>
      <c r="CG5" s="59"/>
      <c r="CI5">
        <v>17800</v>
      </c>
      <c r="CJ5">
        <v>194</v>
      </c>
      <c r="CK5">
        <v>20278</v>
      </c>
      <c r="CL5">
        <v>486</v>
      </c>
      <c r="CM5" s="59" t="s">
        <v>624</v>
      </c>
      <c r="CN5">
        <v>43</v>
      </c>
      <c r="CO5">
        <v>43</v>
      </c>
      <c r="CP5">
        <v>-1</v>
      </c>
      <c r="CQ5">
        <v>53</v>
      </c>
      <c r="CR5">
        <v>122</v>
      </c>
      <c r="CS5">
        <v>-1</v>
      </c>
      <c r="CT5">
        <v>51</v>
      </c>
      <c r="CU5">
        <v>4.35</v>
      </c>
      <c r="CV5">
        <v>61</v>
      </c>
      <c r="CW5">
        <v>69</v>
      </c>
      <c r="CX5">
        <v>1102</v>
      </c>
      <c r="CY5">
        <v>10840</v>
      </c>
      <c r="CZ5">
        <v>-1</v>
      </c>
      <c r="DA5">
        <v>174</v>
      </c>
      <c r="DB5">
        <v>7.92</v>
      </c>
      <c r="DC5">
        <v>1113</v>
      </c>
      <c r="DD5">
        <v>16415</v>
      </c>
      <c r="DE5">
        <v>-1</v>
      </c>
      <c r="DF5">
        <v>195</v>
      </c>
      <c r="DG5">
        <v>780</v>
      </c>
      <c r="DH5">
        <v>40</v>
      </c>
      <c r="DI5">
        <v>435</v>
      </c>
      <c r="DJ5">
        <v>2098</v>
      </c>
      <c r="DK5">
        <v>2098</v>
      </c>
      <c r="DL5">
        <v>12.11</v>
      </c>
      <c r="DM5">
        <v>-1</v>
      </c>
      <c r="DN5">
        <v>-1</v>
      </c>
      <c r="DO5">
        <v>0</v>
      </c>
      <c r="DP5">
        <v>-1</v>
      </c>
      <c r="DQ5">
        <v>10</v>
      </c>
      <c r="DR5">
        <v>-1</v>
      </c>
      <c r="DS5">
        <v>0</v>
      </c>
      <c r="DT5">
        <v>-1</v>
      </c>
      <c r="DU5">
        <v>0</v>
      </c>
      <c r="DV5">
        <v>-1</v>
      </c>
      <c r="DW5">
        <v>0</v>
      </c>
      <c r="DX5">
        <v>-1</v>
      </c>
      <c r="DY5">
        <v>0</v>
      </c>
      <c r="DZ5">
        <v>180.6</v>
      </c>
      <c r="EA5">
        <v>630</v>
      </c>
      <c r="EB5">
        <v>349</v>
      </c>
      <c r="EC5">
        <v>0</v>
      </c>
      <c r="ED5">
        <v>2.71</v>
      </c>
      <c r="EE5">
        <v>3.7</v>
      </c>
      <c r="EF5">
        <v>7</v>
      </c>
      <c r="EG5">
        <v>6</v>
      </c>
      <c r="EH5">
        <v>0</v>
      </c>
      <c r="EI5">
        <v>1.81</v>
      </c>
      <c r="EJ5">
        <v>10.64</v>
      </c>
      <c r="EK5">
        <v>349</v>
      </c>
      <c r="EL5">
        <v>2.71</v>
      </c>
      <c r="EM5">
        <v>10.64</v>
      </c>
      <c r="EN5">
        <v>349</v>
      </c>
      <c r="EO5">
        <v>1.81</v>
      </c>
      <c r="EP5">
        <v>86</v>
      </c>
      <c r="EQ5">
        <v>86</v>
      </c>
      <c r="ER5">
        <v>6</v>
      </c>
      <c r="ES5">
        <v>8.08</v>
      </c>
      <c r="ET5">
        <v>0</v>
      </c>
      <c r="EU5">
        <v>0</v>
      </c>
      <c r="EV5">
        <v>265</v>
      </c>
      <c r="EW5">
        <v>13.85</v>
      </c>
      <c r="EX5">
        <v>9.5</v>
      </c>
      <c r="EY5">
        <v>436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399.8</v>
      </c>
      <c r="FG5">
        <v>846</v>
      </c>
      <c r="FH5">
        <v>455</v>
      </c>
      <c r="FI5">
        <v>0</v>
      </c>
      <c r="FJ5">
        <v>1.63</v>
      </c>
      <c r="FK5">
        <v>10.64</v>
      </c>
      <c r="FL5">
        <v>349</v>
      </c>
      <c r="FM5">
        <v>1.63</v>
      </c>
      <c r="FN5">
        <v>51</v>
      </c>
      <c r="FO5">
        <v>51</v>
      </c>
      <c r="FP5">
        <v>3</v>
      </c>
      <c r="FQ5">
        <v>-1</v>
      </c>
      <c r="FR5">
        <v>-1</v>
      </c>
      <c r="FS5">
        <v>8.08</v>
      </c>
      <c r="FT5">
        <v>0</v>
      </c>
      <c r="FU5">
        <v>0</v>
      </c>
      <c r="FV5">
        <v>265</v>
      </c>
      <c r="FW5">
        <v>13.85</v>
      </c>
      <c r="FX5">
        <v>9.5</v>
      </c>
      <c r="FY5">
        <v>436</v>
      </c>
      <c r="FZ5">
        <v>2148</v>
      </c>
      <c r="GA5">
        <v>2148</v>
      </c>
      <c r="GB5">
        <v>2148</v>
      </c>
      <c r="GC5">
        <v>2148</v>
      </c>
      <c r="GD5">
        <v>2148</v>
      </c>
      <c r="GE5">
        <v>2148</v>
      </c>
      <c r="GF5">
        <v>-1</v>
      </c>
      <c r="GG5">
        <v>-1</v>
      </c>
      <c r="GH5" s="59"/>
      <c r="GI5">
        <v>2148</v>
      </c>
      <c r="GJ5">
        <v>10.1</v>
      </c>
      <c r="GK5">
        <v>0</v>
      </c>
      <c r="GL5">
        <v>0</v>
      </c>
      <c r="GM5">
        <v>265</v>
      </c>
      <c r="GN5">
        <v>436</v>
      </c>
      <c r="GO5">
        <v>17.41</v>
      </c>
      <c r="GP5">
        <v>17.41</v>
      </c>
      <c r="GQ5">
        <v>17.41</v>
      </c>
      <c r="GR5">
        <v>22.41</v>
      </c>
      <c r="GS5">
        <v>17.41</v>
      </c>
      <c r="GT5">
        <v>17.41</v>
      </c>
      <c r="GU5">
        <v>0</v>
      </c>
      <c r="GV5">
        <v>194</v>
      </c>
      <c r="GW5">
        <v>486</v>
      </c>
      <c r="GX5">
        <v>10.64</v>
      </c>
      <c r="GY5">
        <v>349</v>
      </c>
      <c r="GZ5">
        <v>2098</v>
      </c>
      <c r="HA5">
        <v>2098</v>
      </c>
      <c r="HB5">
        <v>12.11</v>
      </c>
      <c r="HC5">
        <v>-1</v>
      </c>
      <c r="HD5">
        <v>0</v>
      </c>
      <c r="HE5">
        <v>0</v>
      </c>
      <c r="HF5">
        <v>0</v>
      </c>
      <c r="HG5">
        <v>0</v>
      </c>
      <c r="HH5">
        <v>400</v>
      </c>
      <c r="HI5">
        <v>0</v>
      </c>
      <c r="HJ5">
        <v>4.44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0.98</v>
      </c>
      <c r="HS5">
        <v>0.45</v>
      </c>
      <c r="HT5">
        <v>42</v>
      </c>
      <c r="HY5" s="59"/>
      <c r="IC5" s="59"/>
      <c r="ID5" s="59"/>
      <c r="IH5" s="59"/>
      <c r="II5" s="59"/>
      <c r="IK5" s="59"/>
      <c r="IL5" s="59"/>
      <c r="IR5" s="59"/>
    </row>
    <row r="6" spans="1:252" ht="12.75">
      <c r="A6">
        <v>1</v>
      </c>
      <c r="B6" s="59" t="s">
        <v>604</v>
      </c>
      <c r="C6" s="59" t="s">
        <v>605</v>
      </c>
      <c r="D6" s="59" t="s">
        <v>606</v>
      </c>
      <c r="E6" s="59" t="s">
        <v>607</v>
      </c>
      <c r="F6" s="59" t="s">
        <v>607</v>
      </c>
      <c r="G6" s="59" t="s">
        <v>1013</v>
      </c>
      <c r="H6" s="59"/>
      <c r="I6" s="59"/>
      <c r="J6" s="59"/>
      <c r="L6" s="59"/>
      <c r="M6" s="59"/>
      <c r="O6" s="59"/>
      <c r="Q6" s="59"/>
      <c r="R6" s="59"/>
      <c r="S6" s="59"/>
      <c r="U6" s="59"/>
      <c r="W6" s="59"/>
      <c r="X6" s="59"/>
      <c r="Z6" s="59"/>
      <c r="AA6" s="59"/>
      <c r="AC6" s="59"/>
      <c r="AE6" s="59"/>
      <c r="AJ6" s="59"/>
      <c r="AM6" s="59"/>
      <c r="AN6" s="59"/>
      <c r="AT6" s="59"/>
      <c r="AU6" s="59"/>
      <c r="AV6" s="59"/>
      <c r="AW6" s="59"/>
      <c r="AY6" s="59"/>
      <c r="BA6" s="59"/>
      <c r="BB6" s="59"/>
      <c r="BC6" s="59"/>
      <c r="BH6" s="59"/>
      <c r="BJ6" s="59"/>
      <c r="BL6" s="59"/>
      <c r="BM6" s="59"/>
      <c r="BN6" s="59"/>
      <c r="BS6">
        <v>1</v>
      </c>
      <c r="BT6">
        <v>1</v>
      </c>
      <c r="BU6" s="59" t="s">
        <v>617</v>
      </c>
      <c r="BV6" s="59" t="s">
        <v>619</v>
      </c>
      <c r="BW6">
        <v>12</v>
      </c>
      <c r="BX6">
        <v>0</v>
      </c>
      <c r="BY6">
        <v>59</v>
      </c>
      <c r="BZ6" s="59"/>
      <c r="CA6" s="59"/>
      <c r="CB6">
        <v>3471</v>
      </c>
      <c r="CC6">
        <v>522</v>
      </c>
      <c r="CE6" s="59"/>
      <c r="CG6" s="59"/>
      <c r="CI6">
        <v>17800</v>
      </c>
      <c r="CJ6">
        <v>194</v>
      </c>
      <c r="CK6">
        <v>20278</v>
      </c>
      <c r="CL6">
        <v>486</v>
      </c>
      <c r="CM6" s="59" t="s">
        <v>624</v>
      </c>
      <c r="CN6">
        <v>43</v>
      </c>
      <c r="CO6">
        <v>43</v>
      </c>
      <c r="CP6">
        <v>-1</v>
      </c>
      <c r="CQ6">
        <v>53</v>
      </c>
      <c r="CR6">
        <v>122</v>
      </c>
      <c r="CS6">
        <v>-1</v>
      </c>
      <c r="CT6">
        <v>51</v>
      </c>
      <c r="CU6">
        <v>4.35</v>
      </c>
      <c r="CV6">
        <v>61</v>
      </c>
      <c r="CW6">
        <v>69</v>
      </c>
      <c r="CX6">
        <v>1102</v>
      </c>
      <c r="CY6">
        <v>10840</v>
      </c>
      <c r="CZ6">
        <v>-1</v>
      </c>
      <c r="DA6">
        <v>174</v>
      </c>
      <c r="DB6">
        <v>7.92</v>
      </c>
      <c r="DC6">
        <v>1113</v>
      </c>
      <c r="DD6">
        <v>16415</v>
      </c>
      <c r="DE6">
        <v>-1</v>
      </c>
      <c r="DF6">
        <v>195</v>
      </c>
      <c r="DG6">
        <v>780</v>
      </c>
      <c r="DH6">
        <v>40</v>
      </c>
      <c r="DI6">
        <v>435</v>
      </c>
      <c r="DJ6">
        <v>2098</v>
      </c>
      <c r="DK6">
        <v>2098</v>
      </c>
      <c r="DL6">
        <v>12.11</v>
      </c>
      <c r="DM6">
        <v>-1</v>
      </c>
      <c r="DN6">
        <v>-1</v>
      </c>
      <c r="DO6">
        <v>0</v>
      </c>
      <c r="DP6">
        <v>-1</v>
      </c>
      <c r="DQ6">
        <v>10</v>
      </c>
      <c r="DR6">
        <v>-1</v>
      </c>
      <c r="DS6">
        <v>0</v>
      </c>
      <c r="DT6">
        <v>-1</v>
      </c>
      <c r="DU6">
        <v>0</v>
      </c>
      <c r="DV6">
        <v>-1</v>
      </c>
      <c r="DW6">
        <v>0</v>
      </c>
      <c r="DX6">
        <v>-1</v>
      </c>
      <c r="DY6">
        <v>0</v>
      </c>
      <c r="DZ6">
        <v>180.6</v>
      </c>
      <c r="EA6">
        <v>630</v>
      </c>
      <c r="EB6">
        <v>349</v>
      </c>
      <c r="EC6">
        <v>0</v>
      </c>
      <c r="ED6">
        <v>2.71</v>
      </c>
      <c r="EE6">
        <v>3.7</v>
      </c>
      <c r="EF6">
        <v>7</v>
      </c>
      <c r="EG6">
        <v>6</v>
      </c>
      <c r="EH6">
        <v>0</v>
      </c>
      <c r="EI6">
        <v>1.81</v>
      </c>
      <c r="EJ6">
        <v>10.64</v>
      </c>
      <c r="EK6">
        <v>349</v>
      </c>
      <c r="EL6">
        <v>2.71</v>
      </c>
      <c r="EM6">
        <v>10.64</v>
      </c>
      <c r="EN6">
        <v>349</v>
      </c>
      <c r="EO6">
        <v>1.81</v>
      </c>
      <c r="EP6">
        <v>86</v>
      </c>
      <c r="EQ6">
        <v>86</v>
      </c>
      <c r="ER6">
        <v>6</v>
      </c>
      <c r="ES6">
        <v>8.08</v>
      </c>
      <c r="ET6">
        <v>0</v>
      </c>
      <c r="EU6">
        <v>0</v>
      </c>
      <c r="EV6">
        <v>265</v>
      </c>
      <c r="EW6">
        <v>13.85</v>
      </c>
      <c r="EX6">
        <v>9.5</v>
      </c>
      <c r="EY6">
        <v>436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399.8</v>
      </c>
      <c r="FG6">
        <v>846</v>
      </c>
      <c r="FH6">
        <v>455</v>
      </c>
      <c r="FI6">
        <v>0</v>
      </c>
      <c r="FJ6">
        <v>1.63</v>
      </c>
      <c r="FK6">
        <v>10.64</v>
      </c>
      <c r="FL6">
        <v>349</v>
      </c>
      <c r="FM6">
        <v>1.63</v>
      </c>
      <c r="FN6">
        <v>51</v>
      </c>
      <c r="FO6">
        <v>51</v>
      </c>
      <c r="FP6">
        <v>3</v>
      </c>
      <c r="FQ6">
        <v>-1</v>
      </c>
      <c r="FR6">
        <v>-1</v>
      </c>
      <c r="FS6">
        <v>8.08</v>
      </c>
      <c r="FT6">
        <v>0</v>
      </c>
      <c r="FU6">
        <v>0</v>
      </c>
      <c r="FV6">
        <v>265</v>
      </c>
      <c r="FW6">
        <v>13.85</v>
      </c>
      <c r="FX6">
        <v>9.5</v>
      </c>
      <c r="FY6">
        <v>436</v>
      </c>
      <c r="FZ6">
        <v>2148</v>
      </c>
      <c r="GA6">
        <v>2148</v>
      </c>
      <c r="GB6">
        <v>2148</v>
      </c>
      <c r="GC6">
        <v>2148</v>
      </c>
      <c r="GD6">
        <v>2148</v>
      </c>
      <c r="GE6">
        <v>2148</v>
      </c>
      <c r="GF6">
        <v>-1</v>
      </c>
      <c r="GG6">
        <v>-1</v>
      </c>
      <c r="GH6" s="59"/>
      <c r="GI6">
        <v>2148</v>
      </c>
      <c r="GJ6">
        <v>10.1</v>
      </c>
      <c r="GK6">
        <v>0</v>
      </c>
      <c r="GL6">
        <v>0</v>
      </c>
      <c r="GM6">
        <v>265</v>
      </c>
      <c r="GN6">
        <v>436</v>
      </c>
      <c r="GO6">
        <v>17.41</v>
      </c>
      <c r="GP6">
        <v>17.41</v>
      </c>
      <c r="GQ6">
        <v>17.41</v>
      </c>
      <c r="GR6">
        <v>22.41</v>
      </c>
      <c r="GS6">
        <v>17.41</v>
      </c>
      <c r="GT6">
        <v>17.41</v>
      </c>
      <c r="GU6">
        <v>0</v>
      </c>
      <c r="GV6">
        <v>194</v>
      </c>
      <c r="GW6">
        <v>486</v>
      </c>
      <c r="GX6">
        <v>10.64</v>
      </c>
      <c r="GY6">
        <v>349</v>
      </c>
      <c r="GZ6">
        <v>2098</v>
      </c>
      <c r="HA6">
        <v>2098</v>
      </c>
      <c r="HB6">
        <v>12.11</v>
      </c>
      <c r="HC6">
        <v>-1</v>
      </c>
      <c r="HD6">
        <v>0</v>
      </c>
      <c r="HE6">
        <v>0</v>
      </c>
      <c r="HF6">
        <v>0</v>
      </c>
      <c r="HG6">
        <v>0</v>
      </c>
      <c r="HH6">
        <v>400</v>
      </c>
      <c r="HI6">
        <v>0</v>
      </c>
      <c r="HJ6">
        <v>4.44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0.98</v>
      </c>
      <c r="HS6">
        <v>0.45</v>
      </c>
      <c r="HT6">
        <v>42</v>
      </c>
      <c r="HY6" s="59"/>
      <c r="IC6" s="59"/>
      <c r="ID6" s="59"/>
      <c r="IH6" s="59"/>
      <c r="II6" s="59"/>
      <c r="IK6" s="59"/>
      <c r="IL6" s="59"/>
      <c r="IR6" s="59"/>
    </row>
    <row r="7" spans="1:252" ht="12.75">
      <c r="A7">
        <v>1</v>
      </c>
      <c r="B7" s="59" t="s">
        <v>604</v>
      </c>
      <c r="C7" s="59" t="s">
        <v>605</v>
      </c>
      <c r="D7" s="59" t="s">
        <v>606</v>
      </c>
      <c r="E7" s="59" t="s">
        <v>607</v>
      </c>
      <c r="F7" s="59" t="s">
        <v>607</v>
      </c>
      <c r="G7" s="59" t="s">
        <v>1013</v>
      </c>
      <c r="H7" s="59"/>
      <c r="I7" s="59"/>
      <c r="J7" s="59"/>
      <c r="L7" s="59"/>
      <c r="M7" s="59"/>
      <c r="O7" s="59"/>
      <c r="Q7" s="59"/>
      <c r="R7" s="59"/>
      <c r="S7" s="59"/>
      <c r="U7" s="59"/>
      <c r="W7" s="59"/>
      <c r="X7" s="59"/>
      <c r="Z7" s="59"/>
      <c r="AA7" s="59"/>
      <c r="AC7" s="59"/>
      <c r="AE7" s="59"/>
      <c r="AJ7" s="59"/>
      <c r="AM7" s="59"/>
      <c r="AN7" s="59"/>
      <c r="AT7" s="59"/>
      <c r="AU7" s="59"/>
      <c r="AV7" s="59"/>
      <c r="AW7" s="59"/>
      <c r="AY7" s="59"/>
      <c r="BA7" s="59"/>
      <c r="BB7" s="59"/>
      <c r="BC7" s="59"/>
      <c r="BH7" s="59"/>
      <c r="BJ7" s="59"/>
      <c r="BL7" s="59"/>
      <c r="BM7" s="59"/>
      <c r="BN7" s="59"/>
      <c r="BU7" s="59"/>
      <c r="BV7" s="59"/>
      <c r="BZ7" s="59"/>
      <c r="CA7" s="59"/>
      <c r="CB7">
        <v>3471</v>
      </c>
      <c r="CC7">
        <v>522</v>
      </c>
      <c r="CD7">
        <v>773</v>
      </c>
      <c r="CE7" s="59" t="s">
        <v>620</v>
      </c>
      <c r="CF7">
        <v>450</v>
      </c>
      <c r="CG7" s="59" t="s">
        <v>622</v>
      </c>
      <c r="CH7">
        <v>450</v>
      </c>
      <c r="CI7">
        <v>17800</v>
      </c>
      <c r="CJ7">
        <v>194</v>
      </c>
      <c r="CK7">
        <v>20278</v>
      </c>
      <c r="CL7">
        <v>486</v>
      </c>
      <c r="CM7" s="59" t="s">
        <v>624</v>
      </c>
      <c r="CN7">
        <v>43</v>
      </c>
      <c r="CO7">
        <v>43</v>
      </c>
      <c r="CP7">
        <v>-1</v>
      </c>
      <c r="CQ7">
        <v>53</v>
      </c>
      <c r="CR7">
        <v>122</v>
      </c>
      <c r="CS7">
        <v>-1</v>
      </c>
      <c r="CT7">
        <v>51</v>
      </c>
      <c r="CU7">
        <v>4.35</v>
      </c>
      <c r="CV7">
        <v>61</v>
      </c>
      <c r="CW7">
        <v>69</v>
      </c>
      <c r="CX7">
        <v>1102</v>
      </c>
      <c r="CY7">
        <v>10840</v>
      </c>
      <c r="CZ7">
        <v>-1</v>
      </c>
      <c r="DA7">
        <v>174</v>
      </c>
      <c r="DB7">
        <v>7.92</v>
      </c>
      <c r="DC7">
        <v>1113</v>
      </c>
      <c r="DD7">
        <v>16415</v>
      </c>
      <c r="DE7">
        <v>-1</v>
      </c>
      <c r="DF7">
        <v>195</v>
      </c>
      <c r="DG7">
        <v>780</v>
      </c>
      <c r="DH7">
        <v>40</v>
      </c>
      <c r="DI7">
        <v>435</v>
      </c>
      <c r="DJ7">
        <v>2098</v>
      </c>
      <c r="DK7">
        <v>2098</v>
      </c>
      <c r="DL7">
        <v>12.11</v>
      </c>
      <c r="DM7">
        <v>-1</v>
      </c>
      <c r="DN7">
        <v>-1</v>
      </c>
      <c r="DO7">
        <v>0</v>
      </c>
      <c r="DP7">
        <v>-1</v>
      </c>
      <c r="DQ7">
        <v>10</v>
      </c>
      <c r="DR7">
        <v>-1</v>
      </c>
      <c r="DS7">
        <v>0</v>
      </c>
      <c r="DT7">
        <v>-1</v>
      </c>
      <c r="DU7">
        <v>0</v>
      </c>
      <c r="DV7">
        <v>-1</v>
      </c>
      <c r="DW7">
        <v>0</v>
      </c>
      <c r="DX7">
        <v>-1</v>
      </c>
      <c r="DY7">
        <v>0</v>
      </c>
      <c r="DZ7">
        <v>180.6</v>
      </c>
      <c r="EA7">
        <v>630</v>
      </c>
      <c r="EB7">
        <v>349</v>
      </c>
      <c r="EC7">
        <v>0</v>
      </c>
      <c r="ED7">
        <v>2.71</v>
      </c>
      <c r="EE7">
        <v>3.7</v>
      </c>
      <c r="EF7">
        <v>7</v>
      </c>
      <c r="EG7">
        <v>6</v>
      </c>
      <c r="EH7">
        <v>0</v>
      </c>
      <c r="EI7">
        <v>1.81</v>
      </c>
      <c r="EJ7">
        <v>10.64</v>
      </c>
      <c r="EK7">
        <v>349</v>
      </c>
      <c r="EL7">
        <v>2.71</v>
      </c>
      <c r="EM7">
        <v>10.64</v>
      </c>
      <c r="EN7">
        <v>349</v>
      </c>
      <c r="EO7">
        <v>1.81</v>
      </c>
      <c r="EP7">
        <v>86</v>
      </c>
      <c r="EQ7">
        <v>86</v>
      </c>
      <c r="ER7">
        <v>6</v>
      </c>
      <c r="ES7">
        <v>8.08</v>
      </c>
      <c r="ET7">
        <v>0</v>
      </c>
      <c r="EU7">
        <v>0</v>
      </c>
      <c r="EV7">
        <v>265</v>
      </c>
      <c r="EW7">
        <v>13.85</v>
      </c>
      <c r="EX7">
        <v>9.5</v>
      </c>
      <c r="EY7">
        <v>436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399.8</v>
      </c>
      <c r="FG7">
        <v>846</v>
      </c>
      <c r="FH7">
        <v>455</v>
      </c>
      <c r="FI7">
        <v>0</v>
      </c>
      <c r="FJ7">
        <v>1.63</v>
      </c>
      <c r="FK7">
        <v>10.64</v>
      </c>
      <c r="FL7">
        <v>349</v>
      </c>
      <c r="FM7">
        <v>1.63</v>
      </c>
      <c r="FN7">
        <v>51</v>
      </c>
      <c r="FO7">
        <v>51</v>
      </c>
      <c r="FP7">
        <v>3</v>
      </c>
      <c r="FQ7">
        <v>-1</v>
      </c>
      <c r="FR7">
        <v>-1</v>
      </c>
      <c r="FS7">
        <v>8.08</v>
      </c>
      <c r="FT7">
        <v>0</v>
      </c>
      <c r="FU7">
        <v>0</v>
      </c>
      <c r="FV7">
        <v>265</v>
      </c>
      <c r="FW7">
        <v>13.85</v>
      </c>
      <c r="FX7">
        <v>9.5</v>
      </c>
      <c r="FY7">
        <v>436</v>
      </c>
      <c r="FZ7">
        <v>2148</v>
      </c>
      <c r="GA7">
        <v>2148</v>
      </c>
      <c r="GB7">
        <v>2148</v>
      </c>
      <c r="GC7">
        <v>2148</v>
      </c>
      <c r="GD7">
        <v>2148</v>
      </c>
      <c r="GE7">
        <v>2148</v>
      </c>
      <c r="GF7">
        <v>-1</v>
      </c>
      <c r="GG7">
        <v>-1</v>
      </c>
      <c r="GH7" s="59"/>
      <c r="GI7">
        <v>2148</v>
      </c>
      <c r="GJ7">
        <v>10.1</v>
      </c>
      <c r="GK7">
        <v>0</v>
      </c>
      <c r="GL7">
        <v>0</v>
      </c>
      <c r="GM7">
        <v>265</v>
      </c>
      <c r="GN7">
        <v>436</v>
      </c>
      <c r="GO7">
        <v>17.41</v>
      </c>
      <c r="GP7">
        <v>17.41</v>
      </c>
      <c r="GQ7">
        <v>17.41</v>
      </c>
      <c r="GR7">
        <v>22.41</v>
      </c>
      <c r="GS7">
        <v>17.41</v>
      </c>
      <c r="GT7">
        <v>17.41</v>
      </c>
      <c r="GU7">
        <v>0</v>
      </c>
      <c r="GV7">
        <v>194</v>
      </c>
      <c r="GW7">
        <v>486</v>
      </c>
      <c r="GX7">
        <v>10.64</v>
      </c>
      <c r="GY7">
        <v>349</v>
      </c>
      <c r="GZ7">
        <v>2098</v>
      </c>
      <c r="HA7">
        <v>2098</v>
      </c>
      <c r="HB7">
        <v>12.11</v>
      </c>
      <c r="HC7">
        <v>-1</v>
      </c>
      <c r="HD7">
        <v>0</v>
      </c>
      <c r="HE7">
        <v>0</v>
      </c>
      <c r="HF7">
        <v>0</v>
      </c>
      <c r="HG7">
        <v>0</v>
      </c>
      <c r="HH7">
        <v>400</v>
      </c>
      <c r="HI7">
        <v>0</v>
      </c>
      <c r="HJ7">
        <v>4.44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0.98</v>
      </c>
      <c r="HS7">
        <v>0.45</v>
      </c>
      <c r="HT7">
        <v>42</v>
      </c>
      <c r="HY7" s="59"/>
      <c r="IC7" s="59"/>
      <c r="ID7" s="59"/>
      <c r="IH7" s="59"/>
      <c r="II7" s="59"/>
      <c r="IK7" s="59"/>
      <c r="IL7" s="59"/>
      <c r="IR7" s="59"/>
    </row>
    <row r="8" spans="1:252" ht="12.75">
      <c r="A8">
        <v>1</v>
      </c>
      <c r="B8" s="59" t="s">
        <v>604</v>
      </c>
      <c r="C8" s="59" t="s">
        <v>605</v>
      </c>
      <c r="D8" s="59" t="s">
        <v>606</v>
      </c>
      <c r="E8" s="59" t="s">
        <v>607</v>
      </c>
      <c r="F8" s="59" t="s">
        <v>607</v>
      </c>
      <c r="G8" s="59" t="s">
        <v>1013</v>
      </c>
      <c r="H8" s="59"/>
      <c r="I8" s="59"/>
      <c r="J8" s="59"/>
      <c r="L8" s="59"/>
      <c r="M8" s="59"/>
      <c r="O8" s="59"/>
      <c r="Q8" s="59"/>
      <c r="R8" s="59"/>
      <c r="S8" s="59"/>
      <c r="U8" s="59"/>
      <c r="W8" s="59"/>
      <c r="X8" s="59"/>
      <c r="Z8" s="59"/>
      <c r="AA8" s="59"/>
      <c r="AC8" s="59"/>
      <c r="AE8" s="59"/>
      <c r="AJ8" s="59"/>
      <c r="AM8" s="59"/>
      <c r="AN8" s="59"/>
      <c r="AT8" s="59"/>
      <c r="AU8" s="59"/>
      <c r="AV8" s="59"/>
      <c r="AW8" s="59"/>
      <c r="AY8" s="59"/>
      <c r="BA8" s="59"/>
      <c r="BB8" s="59"/>
      <c r="BC8" s="59"/>
      <c r="BH8" s="59"/>
      <c r="BJ8" s="59"/>
      <c r="BL8" s="59"/>
      <c r="BM8" s="59"/>
      <c r="BN8" s="59"/>
      <c r="BU8" s="59"/>
      <c r="BV8" s="59"/>
      <c r="BZ8" s="59"/>
      <c r="CA8" s="59"/>
      <c r="CB8">
        <v>3471</v>
      </c>
      <c r="CC8">
        <v>522</v>
      </c>
      <c r="CD8">
        <v>182</v>
      </c>
      <c r="CE8" s="59" t="s">
        <v>621</v>
      </c>
      <c r="CF8">
        <v>450</v>
      </c>
      <c r="CG8" s="59" t="s">
        <v>623</v>
      </c>
      <c r="CH8">
        <v>450</v>
      </c>
      <c r="CI8">
        <v>17800</v>
      </c>
      <c r="CJ8">
        <v>194</v>
      </c>
      <c r="CK8">
        <v>20278</v>
      </c>
      <c r="CL8">
        <v>486</v>
      </c>
      <c r="CM8" s="59" t="s">
        <v>624</v>
      </c>
      <c r="CN8">
        <v>43</v>
      </c>
      <c r="CO8">
        <v>43</v>
      </c>
      <c r="CP8">
        <v>-1</v>
      </c>
      <c r="CQ8">
        <v>53</v>
      </c>
      <c r="CR8">
        <v>122</v>
      </c>
      <c r="CS8">
        <v>-1</v>
      </c>
      <c r="CT8">
        <v>51</v>
      </c>
      <c r="CU8">
        <v>4.35</v>
      </c>
      <c r="CV8">
        <v>61</v>
      </c>
      <c r="CW8">
        <v>69</v>
      </c>
      <c r="CX8">
        <v>1102</v>
      </c>
      <c r="CY8">
        <v>10840</v>
      </c>
      <c r="CZ8">
        <v>-1</v>
      </c>
      <c r="DA8">
        <v>174</v>
      </c>
      <c r="DB8">
        <v>7.92</v>
      </c>
      <c r="DC8">
        <v>1113</v>
      </c>
      <c r="DD8">
        <v>16415</v>
      </c>
      <c r="DE8">
        <v>-1</v>
      </c>
      <c r="DF8">
        <v>195</v>
      </c>
      <c r="DG8">
        <v>780</v>
      </c>
      <c r="DH8">
        <v>40</v>
      </c>
      <c r="DI8">
        <v>435</v>
      </c>
      <c r="DJ8">
        <v>2098</v>
      </c>
      <c r="DK8">
        <v>2098</v>
      </c>
      <c r="DL8">
        <v>12.11</v>
      </c>
      <c r="DM8">
        <v>-1</v>
      </c>
      <c r="DN8">
        <v>-1</v>
      </c>
      <c r="DO8">
        <v>0</v>
      </c>
      <c r="DP8">
        <v>-1</v>
      </c>
      <c r="DQ8">
        <v>10</v>
      </c>
      <c r="DR8">
        <v>-1</v>
      </c>
      <c r="DS8">
        <v>0</v>
      </c>
      <c r="DT8">
        <v>-1</v>
      </c>
      <c r="DU8">
        <v>0</v>
      </c>
      <c r="DV8">
        <v>-1</v>
      </c>
      <c r="DW8">
        <v>0</v>
      </c>
      <c r="DX8">
        <v>-1</v>
      </c>
      <c r="DY8">
        <v>0</v>
      </c>
      <c r="DZ8">
        <v>180.6</v>
      </c>
      <c r="EA8">
        <v>630</v>
      </c>
      <c r="EB8">
        <v>349</v>
      </c>
      <c r="EC8">
        <v>0</v>
      </c>
      <c r="ED8">
        <v>2.71</v>
      </c>
      <c r="EE8">
        <v>3.7</v>
      </c>
      <c r="EF8">
        <v>7</v>
      </c>
      <c r="EG8">
        <v>6</v>
      </c>
      <c r="EH8">
        <v>0</v>
      </c>
      <c r="EI8">
        <v>1.81</v>
      </c>
      <c r="EJ8">
        <v>10.64</v>
      </c>
      <c r="EK8">
        <v>349</v>
      </c>
      <c r="EL8">
        <v>2.71</v>
      </c>
      <c r="EM8">
        <v>10.64</v>
      </c>
      <c r="EN8">
        <v>349</v>
      </c>
      <c r="EO8">
        <v>1.81</v>
      </c>
      <c r="EP8">
        <v>86</v>
      </c>
      <c r="EQ8">
        <v>86</v>
      </c>
      <c r="ER8">
        <v>6</v>
      </c>
      <c r="ES8">
        <v>8.08</v>
      </c>
      <c r="ET8">
        <v>0</v>
      </c>
      <c r="EU8">
        <v>0</v>
      </c>
      <c r="EV8">
        <v>265</v>
      </c>
      <c r="EW8">
        <v>13.85</v>
      </c>
      <c r="EX8">
        <v>9.5</v>
      </c>
      <c r="EY8">
        <v>436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399.8</v>
      </c>
      <c r="FG8">
        <v>846</v>
      </c>
      <c r="FH8">
        <v>455</v>
      </c>
      <c r="FI8">
        <v>0</v>
      </c>
      <c r="FJ8">
        <v>1.63</v>
      </c>
      <c r="FK8">
        <v>10.64</v>
      </c>
      <c r="FL8">
        <v>349</v>
      </c>
      <c r="FM8">
        <v>1.63</v>
      </c>
      <c r="FN8">
        <v>51</v>
      </c>
      <c r="FO8">
        <v>51</v>
      </c>
      <c r="FP8">
        <v>3</v>
      </c>
      <c r="FQ8">
        <v>-1</v>
      </c>
      <c r="FR8">
        <v>-1</v>
      </c>
      <c r="FS8">
        <v>8.08</v>
      </c>
      <c r="FT8">
        <v>0</v>
      </c>
      <c r="FU8">
        <v>0</v>
      </c>
      <c r="FV8">
        <v>265</v>
      </c>
      <c r="FW8">
        <v>13.85</v>
      </c>
      <c r="FX8">
        <v>9.5</v>
      </c>
      <c r="FY8">
        <v>436</v>
      </c>
      <c r="FZ8">
        <v>2148</v>
      </c>
      <c r="GA8">
        <v>2148</v>
      </c>
      <c r="GB8">
        <v>2148</v>
      </c>
      <c r="GC8">
        <v>2148</v>
      </c>
      <c r="GD8">
        <v>2148</v>
      </c>
      <c r="GE8">
        <v>2148</v>
      </c>
      <c r="GF8">
        <v>-1</v>
      </c>
      <c r="GG8">
        <v>-1</v>
      </c>
      <c r="GH8" s="59"/>
      <c r="GI8">
        <v>2148</v>
      </c>
      <c r="GJ8">
        <v>10.1</v>
      </c>
      <c r="GK8">
        <v>0</v>
      </c>
      <c r="GL8">
        <v>0</v>
      </c>
      <c r="GM8">
        <v>265</v>
      </c>
      <c r="GN8">
        <v>436</v>
      </c>
      <c r="GO8">
        <v>17.41</v>
      </c>
      <c r="GP8">
        <v>17.41</v>
      </c>
      <c r="GQ8">
        <v>17.41</v>
      </c>
      <c r="GR8">
        <v>22.41</v>
      </c>
      <c r="GS8">
        <v>17.41</v>
      </c>
      <c r="GT8">
        <v>17.41</v>
      </c>
      <c r="GU8">
        <v>0</v>
      </c>
      <c r="GV8">
        <v>194</v>
      </c>
      <c r="GW8">
        <v>486</v>
      </c>
      <c r="GX8">
        <v>10.64</v>
      </c>
      <c r="GY8">
        <v>349</v>
      </c>
      <c r="GZ8">
        <v>2098</v>
      </c>
      <c r="HA8">
        <v>2098</v>
      </c>
      <c r="HB8">
        <v>12.11</v>
      </c>
      <c r="HC8">
        <v>-1</v>
      </c>
      <c r="HD8">
        <v>0</v>
      </c>
      <c r="HE8">
        <v>0</v>
      </c>
      <c r="HF8">
        <v>0</v>
      </c>
      <c r="HG8">
        <v>0</v>
      </c>
      <c r="HH8">
        <v>400</v>
      </c>
      <c r="HI8">
        <v>0</v>
      </c>
      <c r="HJ8">
        <v>4.44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0.98</v>
      </c>
      <c r="HS8">
        <v>0.45</v>
      </c>
      <c r="HT8">
        <v>42</v>
      </c>
      <c r="HY8" s="59"/>
      <c r="IC8" s="59"/>
      <c r="ID8" s="59"/>
      <c r="IH8" s="59"/>
      <c r="II8" s="59"/>
      <c r="IK8" s="59"/>
      <c r="IL8" s="59"/>
      <c r="IR8" s="59"/>
    </row>
    <row r="9" spans="1:252" ht="12.75">
      <c r="A9">
        <v>1</v>
      </c>
      <c r="B9" s="59" t="s">
        <v>604</v>
      </c>
      <c r="C9" s="59" t="s">
        <v>605</v>
      </c>
      <c r="D9" s="59" t="s">
        <v>606</v>
      </c>
      <c r="E9" s="59" t="s">
        <v>607</v>
      </c>
      <c r="F9" s="59" t="s">
        <v>607</v>
      </c>
      <c r="G9" s="59" t="s">
        <v>1013</v>
      </c>
      <c r="H9" s="59"/>
      <c r="I9" s="59"/>
      <c r="J9" s="59"/>
      <c r="L9" s="59"/>
      <c r="M9" s="59"/>
      <c r="O9" s="59"/>
      <c r="Q9" s="59"/>
      <c r="R9" s="59"/>
      <c r="S9" s="59"/>
      <c r="U9" s="59"/>
      <c r="W9" s="59"/>
      <c r="X9" s="59"/>
      <c r="Z9" s="59"/>
      <c r="AA9" s="59"/>
      <c r="AC9" s="59"/>
      <c r="AE9" s="59"/>
      <c r="AJ9" s="59"/>
      <c r="AM9" s="59"/>
      <c r="AN9" s="59"/>
      <c r="AT9" s="59"/>
      <c r="AU9" s="59"/>
      <c r="AV9" s="59"/>
      <c r="AW9" s="59"/>
      <c r="AY9" s="59"/>
      <c r="BA9" s="59"/>
      <c r="BB9" s="59"/>
      <c r="BC9" s="59"/>
      <c r="BH9" s="59"/>
      <c r="BJ9" s="59"/>
      <c r="BL9" s="59"/>
      <c r="BM9" s="59"/>
      <c r="BN9" s="59"/>
      <c r="BU9" s="59"/>
      <c r="BV9" s="59"/>
      <c r="BZ9" s="59"/>
      <c r="CA9" s="59"/>
      <c r="CB9">
        <v>3471</v>
      </c>
      <c r="CC9">
        <v>522</v>
      </c>
      <c r="CE9" s="59"/>
      <c r="CG9" s="59"/>
      <c r="CI9">
        <v>17800</v>
      </c>
      <c r="CJ9">
        <v>194</v>
      </c>
      <c r="CK9">
        <v>20278</v>
      </c>
      <c r="CL9">
        <v>486</v>
      </c>
      <c r="CM9" s="59" t="s">
        <v>624</v>
      </c>
      <c r="CN9">
        <v>43</v>
      </c>
      <c r="CO9">
        <v>43</v>
      </c>
      <c r="CP9">
        <v>-1</v>
      </c>
      <c r="CQ9">
        <v>53</v>
      </c>
      <c r="CR9">
        <v>122</v>
      </c>
      <c r="CS9">
        <v>-1</v>
      </c>
      <c r="CT9">
        <v>51</v>
      </c>
      <c r="CU9">
        <v>4.35</v>
      </c>
      <c r="CV9">
        <v>61</v>
      </c>
      <c r="CW9">
        <v>69</v>
      </c>
      <c r="CX9">
        <v>1102</v>
      </c>
      <c r="CY9">
        <v>10840</v>
      </c>
      <c r="CZ9">
        <v>-1</v>
      </c>
      <c r="DA9">
        <v>174</v>
      </c>
      <c r="DB9">
        <v>7.92</v>
      </c>
      <c r="DC9">
        <v>1113</v>
      </c>
      <c r="DD9">
        <v>16415</v>
      </c>
      <c r="DE9">
        <v>-1</v>
      </c>
      <c r="DF9">
        <v>195</v>
      </c>
      <c r="DG9">
        <v>780</v>
      </c>
      <c r="DH9">
        <v>40</v>
      </c>
      <c r="DI9">
        <v>435</v>
      </c>
      <c r="DJ9">
        <v>2098</v>
      </c>
      <c r="DK9">
        <v>2098</v>
      </c>
      <c r="DL9">
        <v>12.11</v>
      </c>
      <c r="DM9">
        <v>-1</v>
      </c>
      <c r="DN9">
        <v>-1</v>
      </c>
      <c r="DO9">
        <v>0</v>
      </c>
      <c r="DP9">
        <v>-1</v>
      </c>
      <c r="DQ9">
        <v>10</v>
      </c>
      <c r="DR9">
        <v>-1</v>
      </c>
      <c r="DS9">
        <v>0</v>
      </c>
      <c r="DT9">
        <v>-1</v>
      </c>
      <c r="DU9">
        <v>0</v>
      </c>
      <c r="DV9">
        <v>-1</v>
      </c>
      <c r="DW9">
        <v>0</v>
      </c>
      <c r="DX9">
        <v>-1</v>
      </c>
      <c r="DY9">
        <v>0</v>
      </c>
      <c r="DZ9">
        <v>180.6</v>
      </c>
      <c r="EA9">
        <v>630</v>
      </c>
      <c r="EB9">
        <v>349</v>
      </c>
      <c r="EC9">
        <v>0</v>
      </c>
      <c r="ED9">
        <v>2.71</v>
      </c>
      <c r="EE9">
        <v>3.7</v>
      </c>
      <c r="EF9">
        <v>7</v>
      </c>
      <c r="EG9">
        <v>6</v>
      </c>
      <c r="EH9">
        <v>0</v>
      </c>
      <c r="EI9">
        <v>1.81</v>
      </c>
      <c r="EJ9">
        <v>10.64</v>
      </c>
      <c r="EK9">
        <v>349</v>
      </c>
      <c r="EL9">
        <v>2.71</v>
      </c>
      <c r="EM9">
        <v>10.64</v>
      </c>
      <c r="EN9">
        <v>349</v>
      </c>
      <c r="EO9">
        <v>1.81</v>
      </c>
      <c r="EP9">
        <v>86</v>
      </c>
      <c r="EQ9">
        <v>86</v>
      </c>
      <c r="ER9">
        <v>6</v>
      </c>
      <c r="ES9">
        <v>8.08</v>
      </c>
      <c r="ET9">
        <v>0</v>
      </c>
      <c r="EU9">
        <v>0</v>
      </c>
      <c r="EV9">
        <v>265</v>
      </c>
      <c r="EW9">
        <v>13.85</v>
      </c>
      <c r="EX9">
        <v>9.5</v>
      </c>
      <c r="EY9">
        <v>436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399.8</v>
      </c>
      <c r="FG9">
        <v>846</v>
      </c>
      <c r="FH9">
        <v>455</v>
      </c>
      <c r="FI9">
        <v>0</v>
      </c>
      <c r="FJ9">
        <v>1.63</v>
      </c>
      <c r="FK9">
        <v>10.64</v>
      </c>
      <c r="FL9">
        <v>349</v>
      </c>
      <c r="FM9">
        <v>1.63</v>
      </c>
      <c r="FN9">
        <v>51</v>
      </c>
      <c r="FO9">
        <v>51</v>
      </c>
      <c r="FP9">
        <v>3</v>
      </c>
      <c r="FQ9">
        <v>-1</v>
      </c>
      <c r="FR9">
        <v>-1</v>
      </c>
      <c r="FS9">
        <v>8.08</v>
      </c>
      <c r="FT9">
        <v>0</v>
      </c>
      <c r="FU9">
        <v>0</v>
      </c>
      <c r="FV9">
        <v>265</v>
      </c>
      <c r="FW9">
        <v>13.85</v>
      </c>
      <c r="FX9">
        <v>9.5</v>
      </c>
      <c r="FY9">
        <v>436</v>
      </c>
      <c r="FZ9">
        <v>2148</v>
      </c>
      <c r="GA9">
        <v>2148</v>
      </c>
      <c r="GB9">
        <v>2148</v>
      </c>
      <c r="GC9">
        <v>2148</v>
      </c>
      <c r="GD9">
        <v>2148</v>
      </c>
      <c r="GE9">
        <v>2148</v>
      </c>
      <c r="GF9">
        <v>-1</v>
      </c>
      <c r="GG9">
        <v>-1</v>
      </c>
      <c r="GH9" s="59"/>
      <c r="GI9">
        <v>2148</v>
      </c>
      <c r="GJ9">
        <v>10.1</v>
      </c>
      <c r="GK9">
        <v>0</v>
      </c>
      <c r="GL9">
        <v>0</v>
      </c>
      <c r="GM9">
        <v>265</v>
      </c>
      <c r="GN9">
        <v>436</v>
      </c>
      <c r="GO9">
        <v>17.41</v>
      </c>
      <c r="GP9">
        <v>17.41</v>
      </c>
      <c r="GQ9">
        <v>17.41</v>
      </c>
      <c r="GR9">
        <v>22.41</v>
      </c>
      <c r="GS9">
        <v>17.41</v>
      </c>
      <c r="GT9">
        <v>17.41</v>
      </c>
      <c r="GU9">
        <v>0</v>
      </c>
      <c r="GV9">
        <v>194</v>
      </c>
      <c r="GW9">
        <v>486</v>
      </c>
      <c r="GX9">
        <v>10.64</v>
      </c>
      <c r="GY9">
        <v>349</v>
      </c>
      <c r="GZ9">
        <v>2098</v>
      </c>
      <c r="HA9">
        <v>2098</v>
      </c>
      <c r="HB9">
        <v>12.11</v>
      </c>
      <c r="HC9">
        <v>-1</v>
      </c>
      <c r="HD9">
        <v>0</v>
      </c>
      <c r="HE9">
        <v>0</v>
      </c>
      <c r="HF9">
        <v>0</v>
      </c>
      <c r="HG9">
        <v>0</v>
      </c>
      <c r="HH9">
        <v>400</v>
      </c>
      <c r="HI9">
        <v>0</v>
      </c>
      <c r="HJ9">
        <v>4.44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0.98</v>
      </c>
      <c r="HS9">
        <v>0.45</v>
      </c>
      <c r="HT9">
        <v>42</v>
      </c>
      <c r="HU9">
        <v>60</v>
      </c>
      <c r="HV9">
        <v>0</v>
      </c>
      <c r="HW9">
        <v>34831</v>
      </c>
      <c r="HX9">
        <v>0</v>
      </c>
      <c r="HY9" s="59" t="s">
        <v>950</v>
      </c>
      <c r="HZ9">
        <v>47914</v>
      </c>
      <c r="IA9">
        <v>60</v>
      </c>
      <c r="IB9">
        <v>0</v>
      </c>
      <c r="IC9" s="59" t="s">
        <v>632</v>
      </c>
      <c r="ID9" s="59" t="s">
        <v>636</v>
      </c>
      <c r="IE9">
        <v>0</v>
      </c>
      <c r="IF9">
        <v>0</v>
      </c>
      <c r="IG9">
        <v>0</v>
      </c>
      <c r="IH9" s="59"/>
      <c r="II9" s="59"/>
      <c r="IK9" s="59"/>
      <c r="IL9" s="59"/>
      <c r="IR9" s="59"/>
    </row>
    <row r="10" spans="1:252" ht="12.75">
      <c r="A10">
        <v>1</v>
      </c>
      <c r="B10" s="59" t="s">
        <v>604</v>
      </c>
      <c r="C10" s="59" t="s">
        <v>605</v>
      </c>
      <c r="D10" s="59" t="s">
        <v>606</v>
      </c>
      <c r="E10" s="59" t="s">
        <v>607</v>
      </c>
      <c r="F10" s="59" t="s">
        <v>607</v>
      </c>
      <c r="G10" s="59" t="s">
        <v>1013</v>
      </c>
      <c r="H10" s="59"/>
      <c r="I10" s="59"/>
      <c r="J10" s="59"/>
      <c r="L10" s="59"/>
      <c r="M10" s="59"/>
      <c r="O10" s="59"/>
      <c r="Q10" s="59"/>
      <c r="R10" s="59"/>
      <c r="S10" s="59"/>
      <c r="U10" s="59"/>
      <c r="W10" s="59"/>
      <c r="X10" s="59"/>
      <c r="Z10" s="59"/>
      <c r="AA10" s="59"/>
      <c r="AC10" s="59"/>
      <c r="AE10" s="59"/>
      <c r="AJ10" s="59"/>
      <c r="AM10" s="59"/>
      <c r="AN10" s="59"/>
      <c r="AT10" s="59"/>
      <c r="AU10" s="59"/>
      <c r="AV10" s="59"/>
      <c r="AW10" s="59"/>
      <c r="AY10" s="59"/>
      <c r="BA10" s="59"/>
      <c r="BB10" s="59"/>
      <c r="BC10" s="59"/>
      <c r="BH10" s="59"/>
      <c r="BJ10" s="59"/>
      <c r="BL10" s="59"/>
      <c r="BM10" s="59"/>
      <c r="BN10" s="59"/>
      <c r="BU10" s="59"/>
      <c r="BV10" s="59"/>
      <c r="BZ10" s="59"/>
      <c r="CA10" s="59"/>
      <c r="CB10">
        <v>3471</v>
      </c>
      <c r="CC10">
        <v>522</v>
      </c>
      <c r="CE10" s="59"/>
      <c r="CG10" s="59"/>
      <c r="CI10">
        <v>17800</v>
      </c>
      <c r="CJ10">
        <v>194</v>
      </c>
      <c r="CK10">
        <v>20278</v>
      </c>
      <c r="CL10">
        <v>486</v>
      </c>
      <c r="CM10" s="59" t="s">
        <v>624</v>
      </c>
      <c r="CN10">
        <v>43</v>
      </c>
      <c r="CO10">
        <v>43</v>
      </c>
      <c r="CP10">
        <v>-1</v>
      </c>
      <c r="CQ10">
        <v>53</v>
      </c>
      <c r="CR10">
        <v>122</v>
      </c>
      <c r="CS10">
        <v>-1</v>
      </c>
      <c r="CT10">
        <v>51</v>
      </c>
      <c r="CU10">
        <v>4.35</v>
      </c>
      <c r="CV10">
        <v>61</v>
      </c>
      <c r="CW10">
        <v>69</v>
      </c>
      <c r="CX10">
        <v>1102</v>
      </c>
      <c r="CY10">
        <v>10840</v>
      </c>
      <c r="CZ10">
        <v>-1</v>
      </c>
      <c r="DA10">
        <v>174</v>
      </c>
      <c r="DB10">
        <v>7.92</v>
      </c>
      <c r="DC10">
        <v>1113</v>
      </c>
      <c r="DD10">
        <v>16415</v>
      </c>
      <c r="DE10">
        <v>-1</v>
      </c>
      <c r="DF10">
        <v>195</v>
      </c>
      <c r="DG10">
        <v>780</v>
      </c>
      <c r="DH10">
        <v>40</v>
      </c>
      <c r="DI10">
        <v>435</v>
      </c>
      <c r="DJ10">
        <v>2098</v>
      </c>
      <c r="DK10">
        <v>2098</v>
      </c>
      <c r="DL10">
        <v>12.11</v>
      </c>
      <c r="DM10">
        <v>-1</v>
      </c>
      <c r="DN10">
        <v>-1</v>
      </c>
      <c r="DO10">
        <v>0</v>
      </c>
      <c r="DP10">
        <v>-1</v>
      </c>
      <c r="DQ10">
        <v>10</v>
      </c>
      <c r="DR10">
        <v>-1</v>
      </c>
      <c r="DS10">
        <v>0</v>
      </c>
      <c r="DT10">
        <v>-1</v>
      </c>
      <c r="DU10">
        <v>0</v>
      </c>
      <c r="DV10">
        <v>-1</v>
      </c>
      <c r="DW10">
        <v>0</v>
      </c>
      <c r="DX10">
        <v>-1</v>
      </c>
      <c r="DY10">
        <v>0</v>
      </c>
      <c r="DZ10">
        <v>180.6</v>
      </c>
      <c r="EA10">
        <v>630</v>
      </c>
      <c r="EB10">
        <v>349</v>
      </c>
      <c r="EC10">
        <v>0</v>
      </c>
      <c r="ED10">
        <v>2.71</v>
      </c>
      <c r="EE10">
        <v>3.7</v>
      </c>
      <c r="EF10">
        <v>7</v>
      </c>
      <c r="EG10">
        <v>6</v>
      </c>
      <c r="EH10">
        <v>0</v>
      </c>
      <c r="EI10">
        <v>1.81</v>
      </c>
      <c r="EJ10">
        <v>10.64</v>
      </c>
      <c r="EK10">
        <v>349</v>
      </c>
      <c r="EL10">
        <v>2.71</v>
      </c>
      <c r="EM10">
        <v>10.64</v>
      </c>
      <c r="EN10">
        <v>349</v>
      </c>
      <c r="EO10">
        <v>1.81</v>
      </c>
      <c r="EP10">
        <v>86</v>
      </c>
      <c r="EQ10">
        <v>86</v>
      </c>
      <c r="ER10">
        <v>6</v>
      </c>
      <c r="ES10">
        <v>8.08</v>
      </c>
      <c r="ET10">
        <v>0</v>
      </c>
      <c r="EU10">
        <v>0</v>
      </c>
      <c r="EV10">
        <v>265</v>
      </c>
      <c r="EW10">
        <v>13.85</v>
      </c>
      <c r="EX10">
        <v>9.5</v>
      </c>
      <c r="EY10">
        <v>436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399.8</v>
      </c>
      <c r="FG10">
        <v>846</v>
      </c>
      <c r="FH10">
        <v>455</v>
      </c>
      <c r="FI10">
        <v>0</v>
      </c>
      <c r="FJ10">
        <v>1.63</v>
      </c>
      <c r="FK10">
        <v>10.64</v>
      </c>
      <c r="FL10">
        <v>349</v>
      </c>
      <c r="FM10">
        <v>1.63</v>
      </c>
      <c r="FN10">
        <v>51</v>
      </c>
      <c r="FO10">
        <v>51</v>
      </c>
      <c r="FP10">
        <v>3</v>
      </c>
      <c r="FQ10">
        <v>-1</v>
      </c>
      <c r="FR10">
        <v>-1</v>
      </c>
      <c r="FS10">
        <v>8.08</v>
      </c>
      <c r="FT10">
        <v>0</v>
      </c>
      <c r="FU10">
        <v>0</v>
      </c>
      <c r="FV10">
        <v>265</v>
      </c>
      <c r="FW10">
        <v>13.85</v>
      </c>
      <c r="FX10">
        <v>9.5</v>
      </c>
      <c r="FY10">
        <v>436</v>
      </c>
      <c r="FZ10">
        <v>2148</v>
      </c>
      <c r="GA10">
        <v>2148</v>
      </c>
      <c r="GB10">
        <v>2148</v>
      </c>
      <c r="GC10">
        <v>2148</v>
      </c>
      <c r="GD10">
        <v>2148</v>
      </c>
      <c r="GE10">
        <v>2148</v>
      </c>
      <c r="GF10">
        <v>-1</v>
      </c>
      <c r="GG10">
        <v>-1</v>
      </c>
      <c r="GH10" s="59"/>
      <c r="GI10">
        <v>2148</v>
      </c>
      <c r="GJ10">
        <v>10.1</v>
      </c>
      <c r="GK10">
        <v>0</v>
      </c>
      <c r="GL10">
        <v>0</v>
      </c>
      <c r="GM10">
        <v>265</v>
      </c>
      <c r="GN10">
        <v>436</v>
      </c>
      <c r="GO10">
        <v>17.41</v>
      </c>
      <c r="GP10">
        <v>17.41</v>
      </c>
      <c r="GQ10">
        <v>17.41</v>
      </c>
      <c r="GR10">
        <v>22.41</v>
      </c>
      <c r="GS10">
        <v>17.41</v>
      </c>
      <c r="GT10">
        <v>17.41</v>
      </c>
      <c r="GU10">
        <v>0</v>
      </c>
      <c r="GV10">
        <v>194</v>
      </c>
      <c r="GW10">
        <v>486</v>
      </c>
      <c r="GX10">
        <v>10.64</v>
      </c>
      <c r="GY10">
        <v>349</v>
      </c>
      <c r="GZ10">
        <v>2098</v>
      </c>
      <c r="HA10">
        <v>2098</v>
      </c>
      <c r="HB10">
        <v>12.11</v>
      </c>
      <c r="HC10">
        <v>-1</v>
      </c>
      <c r="HD10">
        <v>0</v>
      </c>
      <c r="HE10">
        <v>0</v>
      </c>
      <c r="HF10">
        <v>0</v>
      </c>
      <c r="HG10">
        <v>0</v>
      </c>
      <c r="HH10">
        <v>400</v>
      </c>
      <c r="HI10">
        <v>0</v>
      </c>
      <c r="HJ10">
        <v>4.44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0.98</v>
      </c>
      <c r="HS10">
        <v>0.45</v>
      </c>
      <c r="HT10">
        <v>42</v>
      </c>
      <c r="HU10">
        <v>0</v>
      </c>
      <c r="HV10">
        <v>0</v>
      </c>
      <c r="HW10">
        <v>0</v>
      </c>
      <c r="HX10">
        <v>0</v>
      </c>
      <c r="HY10" s="59" t="s">
        <v>1022</v>
      </c>
      <c r="HZ10">
        <v>50196</v>
      </c>
      <c r="IA10">
        <v>0</v>
      </c>
      <c r="IB10">
        <v>0</v>
      </c>
      <c r="IC10" s="59" t="s">
        <v>633</v>
      </c>
      <c r="ID10" s="59" t="s">
        <v>637</v>
      </c>
      <c r="IE10">
        <v>0</v>
      </c>
      <c r="IF10">
        <v>0</v>
      </c>
      <c r="IG10">
        <v>1</v>
      </c>
      <c r="IH10" s="59"/>
      <c r="II10" s="59"/>
      <c r="IK10" s="59"/>
      <c r="IL10" s="59"/>
      <c r="IR10" s="59"/>
    </row>
    <row r="11" spans="1:252" ht="12.75">
      <c r="A11">
        <v>1</v>
      </c>
      <c r="B11" s="59" t="s">
        <v>604</v>
      </c>
      <c r="C11" s="59" t="s">
        <v>605</v>
      </c>
      <c r="D11" s="59" t="s">
        <v>606</v>
      </c>
      <c r="E11" s="59" t="s">
        <v>607</v>
      </c>
      <c r="F11" s="59" t="s">
        <v>607</v>
      </c>
      <c r="G11" s="59" t="s">
        <v>1013</v>
      </c>
      <c r="H11" s="59"/>
      <c r="I11" s="59"/>
      <c r="J11" s="59"/>
      <c r="L11" s="59"/>
      <c r="M11" s="59"/>
      <c r="O11" s="59"/>
      <c r="Q11" s="59"/>
      <c r="R11" s="59"/>
      <c r="S11" s="59"/>
      <c r="U11" s="59"/>
      <c r="W11" s="59"/>
      <c r="X11" s="59"/>
      <c r="Z11" s="59"/>
      <c r="AA11" s="59"/>
      <c r="AC11" s="59"/>
      <c r="AE11" s="59"/>
      <c r="AJ11" s="59"/>
      <c r="AM11" s="59"/>
      <c r="AN11" s="59"/>
      <c r="AT11" s="59"/>
      <c r="AU11" s="59"/>
      <c r="AV11" s="59"/>
      <c r="AW11" s="59"/>
      <c r="AY11" s="59"/>
      <c r="BA11" s="59"/>
      <c r="BB11" s="59"/>
      <c r="BC11" s="59"/>
      <c r="BH11" s="59"/>
      <c r="BJ11" s="59"/>
      <c r="BL11" s="59"/>
      <c r="BM11" s="59"/>
      <c r="BN11" s="59"/>
      <c r="BU11" s="59"/>
      <c r="BV11" s="59"/>
      <c r="BZ11" s="59"/>
      <c r="CA11" s="59"/>
      <c r="CB11">
        <v>3471</v>
      </c>
      <c r="CC11">
        <v>522</v>
      </c>
      <c r="CE11" s="59"/>
      <c r="CG11" s="59"/>
      <c r="CI11">
        <v>17800</v>
      </c>
      <c r="CJ11">
        <v>194</v>
      </c>
      <c r="CK11">
        <v>20278</v>
      </c>
      <c r="CL11">
        <v>486</v>
      </c>
      <c r="CM11" s="59" t="s">
        <v>624</v>
      </c>
      <c r="CN11">
        <v>43</v>
      </c>
      <c r="CO11">
        <v>43</v>
      </c>
      <c r="CP11">
        <v>-1</v>
      </c>
      <c r="CQ11">
        <v>53</v>
      </c>
      <c r="CR11">
        <v>122</v>
      </c>
      <c r="CS11">
        <v>-1</v>
      </c>
      <c r="CT11">
        <v>51</v>
      </c>
      <c r="CU11">
        <v>4.35</v>
      </c>
      <c r="CV11">
        <v>61</v>
      </c>
      <c r="CW11">
        <v>69</v>
      </c>
      <c r="CX11">
        <v>1102</v>
      </c>
      <c r="CY11">
        <v>10840</v>
      </c>
      <c r="CZ11">
        <v>-1</v>
      </c>
      <c r="DA11">
        <v>174</v>
      </c>
      <c r="DB11">
        <v>7.92</v>
      </c>
      <c r="DC11">
        <v>1113</v>
      </c>
      <c r="DD11">
        <v>16415</v>
      </c>
      <c r="DE11">
        <v>-1</v>
      </c>
      <c r="DF11">
        <v>195</v>
      </c>
      <c r="DG11">
        <v>780</v>
      </c>
      <c r="DH11">
        <v>40</v>
      </c>
      <c r="DI11">
        <v>435</v>
      </c>
      <c r="DJ11">
        <v>2098</v>
      </c>
      <c r="DK11">
        <v>2098</v>
      </c>
      <c r="DL11">
        <v>12.11</v>
      </c>
      <c r="DM11">
        <v>-1</v>
      </c>
      <c r="DN11">
        <v>-1</v>
      </c>
      <c r="DO11">
        <v>0</v>
      </c>
      <c r="DP11">
        <v>-1</v>
      </c>
      <c r="DQ11">
        <v>10</v>
      </c>
      <c r="DR11">
        <v>-1</v>
      </c>
      <c r="DS11">
        <v>0</v>
      </c>
      <c r="DT11">
        <v>-1</v>
      </c>
      <c r="DU11">
        <v>0</v>
      </c>
      <c r="DV11">
        <v>-1</v>
      </c>
      <c r="DW11">
        <v>0</v>
      </c>
      <c r="DX11">
        <v>-1</v>
      </c>
      <c r="DY11">
        <v>0</v>
      </c>
      <c r="DZ11">
        <v>180.6</v>
      </c>
      <c r="EA11">
        <v>630</v>
      </c>
      <c r="EB11">
        <v>349</v>
      </c>
      <c r="EC11">
        <v>0</v>
      </c>
      <c r="ED11">
        <v>2.71</v>
      </c>
      <c r="EE11">
        <v>3.7</v>
      </c>
      <c r="EF11">
        <v>7</v>
      </c>
      <c r="EG11">
        <v>6</v>
      </c>
      <c r="EH11">
        <v>0</v>
      </c>
      <c r="EI11">
        <v>1.81</v>
      </c>
      <c r="EJ11">
        <v>10.64</v>
      </c>
      <c r="EK11">
        <v>349</v>
      </c>
      <c r="EL11">
        <v>2.71</v>
      </c>
      <c r="EM11">
        <v>10.64</v>
      </c>
      <c r="EN11">
        <v>349</v>
      </c>
      <c r="EO11">
        <v>1.81</v>
      </c>
      <c r="EP11">
        <v>86</v>
      </c>
      <c r="EQ11">
        <v>86</v>
      </c>
      <c r="ER11">
        <v>6</v>
      </c>
      <c r="ES11">
        <v>8.08</v>
      </c>
      <c r="ET11">
        <v>0</v>
      </c>
      <c r="EU11">
        <v>0</v>
      </c>
      <c r="EV11">
        <v>265</v>
      </c>
      <c r="EW11">
        <v>13.85</v>
      </c>
      <c r="EX11">
        <v>9.5</v>
      </c>
      <c r="EY11">
        <v>436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399.8</v>
      </c>
      <c r="FG11">
        <v>846</v>
      </c>
      <c r="FH11">
        <v>455</v>
      </c>
      <c r="FI11">
        <v>0</v>
      </c>
      <c r="FJ11">
        <v>1.63</v>
      </c>
      <c r="FK11">
        <v>10.64</v>
      </c>
      <c r="FL11">
        <v>349</v>
      </c>
      <c r="FM11">
        <v>1.63</v>
      </c>
      <c r="FN11">
        <v>51</v>
      </c>
      <c r="FO11">
        <v>51</v>
      </c>
      <c r="FP11">
        <v>3</v>
      </c>
      <c r="FQ11">
        <v>-1</v>
      </c>
      <c r="FR11">
        <v>-1</v>
      </c>
      <c r="FS11">
        <v>8.08</v>
      </c>
      <c r="FT11">
        <v>0</v>
      </c>
      <c r="FU11">
        <v>0</v>
      </c>
      <c r="FV11">
        <v>265</v>
      </c>
      <c r="FW11">
        <v>13.85</v>
      </c>
      <c r="FX11">
        <v>9.5</v>
      </c>
      <c r="FY11">
        <v>436</v>
      </c>
      <c r="FZ11">
        <v>2148</v>
      </c>
      <c r="GA11">
        <v>2148</v>
      </c>
      <c r="GB11">
        <v>2148</v>
      </c>
      <c r="GC11">
        <v>2148</v>
      </c>
      <c r="GD11">
        <v>2148</v>
      </c>
      <c r="GE11">
        <v>2148</v>
      </c>
      <c r="GF11">
        <v>-1</v>
      </c>
      <c r="GG11">
        <v>-1</v>
      </c>
      <c r="GH11" s="59"/>
      <c r="GI11">
        <v>2148</v>
      </c>
      <c r="GJ11">
        <v>10.1</v>
      </c>
      <c r="GK11">
        <v>0</v>
      </c>
      <c r="GL11">
        <v>0</v>
      </c>
      <c r="GM11">
        <v>265</v>
      </c>
      <c r="GN11">
        <v>436</v>
      </c>
      <c r="GO11">
        <v>17.41</v>
      </c>
      <c r="GP11">
        <v>17.41</v>
      </c>
      <c r="GQ11">
        <v>17.41</v>
      </c>
      <c r="GR11">
        <v>22.41</v>
      </c>
      <c r="GS11">
        <v>17.41</v>
      </c>
      <c r="GT11">
        <v>17.41</v>
      </c>
      <c r="GU11">
        <v>0</v>
      </c>
      <c r="GV11">
        <v>194</v>
      </c>
      <c r="GW11">
        <v>486</v>
      </c>
      <c r="GX11">
        <v>10.64</v>
      </c>
      <c r="GY11">
        <v>349</v>
      </c>
      <c r="GZ11">
        <v>2098</v>
      </c>
      <c r="HA11">
        <v>2098</v>
      </c>
      <c r="HB11">
        <v>12.11</v>
      </c>
      <c r="HC11">
        <v>-1</v>
      </c>
      <c r="HD11">
        <v>0</v>
      </c>
      <c r="HE11">
        <v>0</v>
      </c>
      <c r="HF11">
        <v>0</v>
      </c>
      <c r="HG11">
        <v>0</v>
      </c>
      <c r="HH11">
        <v>400</v>
      </c>
      <c r="HI11">
        <v>0</v>
      </c>
      <c r="HJ11">
        <v>4.44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0.98</v>
      </c>
      <c r="HS11">
        <v>0.45</v>
      </c>
      <c r="HT11">
        <v>42</v>
      </c>
      <c r="HU11">
        <v>59</v>
      </c>
      <c r="HV11">
        <v>40124</v>
      </c>
      <c r="HW11">
        <v>0</v>
      </c>
      <c r="HX11">
        <v>0</v>
      </c>
      <c r="HY11" s="59" t="s">
        <v>1023</v>
      </c>
      <c r="HZ11">
        <v>47981</v>
      </c>
      <c r="IA11">
        <v>60</v>
      </c>
      <c r="IB11">
        <v>3838</v>
      </c>
      <c r="IC11" s="59" t="s">
        <v>632</v>
      </c>
      <c r="ID11" s="59" t="s">
        <v>636</v>
      </c>
      <c r="IE11">
        <v>0</v>
      </c>
      <c r="IF11">
        <v>0</v>
      </c>
      <c r="IG11">
        <v>2</v>
      </c>
      <c r="IH11" s="59"/>
      <c r="II11" s="59"/>
      <c r="IK11" s="59"/>
      <c r="IL11" s="59"/>
      <c r="IR11" s="59"/>
    </row>
    <row r="12" spans="1:252" ht="12.75">
      <c r="A12">
        <v>1</v>
      </c>
      <c r="B12" s="59" t="s">
        <v>604</v>
      </c>
      <c r="C12" s="59" t="s">
        <v>605</v>
      </c>
      <c r="D12" s="59" t="s">
        <v>606</v>
      </c>
      <c r="E12" s="59" t="s">
        <v>607</v>
      </c>
      <c r="F12" s="59" t="s">
        <v>607</v>
      </c>
      <c r="G12" s="59" t="s">
        <v>1013</v>
      </c>
      <c r="H12" s="59"/>
      <c r="I12" s="59"/>
      <c r="J12" s="59"/>
      <c r="L12" s="59"/>
      <c r="M12" s="59"/>
      <c r="O12" s="59"/>
      <c r="Q12" s="59"/>
      <c r="R12" s="59"/>
      <c r="S12" s="59"/>
      <c r="U12" s="59"/>
      <c r="W12" s="59"/>
      <c r="X12" s="59"/>
      <c r="Z12" s="59"/>
      <c r="AA12" s="59"/>
      <c r="AC12" s="59"/>
      <c r="AE12" s="59"/>
      <c r="AJ12" s="59"/>
      <c r="AM12" s="59"/>
      <c r="AN12" s="59"/>
      <c r="AT12" s="59"/>
      <c r="AU12" s="59"/>
      <c r="AV12" s="59"/>
      <c r="AW12" s="59"/>
      <c r="AY12" s="59"/>
      <c r="BA12" s="59"/>
      <c r="BB12" s="59"/>
      <c r="BC12" s="59"/>
      <c r="BH12" s="59"/>
      <c r="BJ12" s="59"/>
      <c r="BL12" s="59"/>
      <c r="BM12" s="59"/>
      <c r="BN12" s="59"/>
      <c r="BU12" s="59"/>
      <c r="BV12" s="59"/>
      <c r="BZ12" s="59"/>
      <c r="CA12" s="59"/>
      <c r="CB12">
        <v>3471</v>
      </c>
      <c r="CC12">
        <v>522</v>
      </c>
      <c r="CE12" s="59"/>
      <c r="CG12" s="59"/>
      <c r="CI12">
        <v>17800</v>
      </c>
      <c r="CJ12">
        <v>194</v>
      </c>
      <c r="CK12">
        <v>20278</v>
      </c>
      <c r="CL12">
        <v>486</v>
      </c>
      <c r="CM12" s="59" t="s">
        <v>624</v>
      </c>
      <c r="CN12">
        <v>43</v>
      </c>
      <c r="CO12">
        <v>43</v>
      </c>
      <c r="CP12">
        <v>-1</v>
      </c>
      <c r="CQ12">
        <v>53</v>
      </c>
      <c r="CR12">
        <v>122</v>
      </c>
      <c r="CS12">
        <v>-1</v>
      </c>
      <c r="CT12">
        <v>51</v>
      </c>
      <c r="CU12">
        <v>4.35</v>
      </c>
      <c r="CV12">
        <v>61</v>
      </c>
      <c r="CW12">
        <v>69</v>
      </c>
      <c r="CX12">
        <v>1102</v>
      </c>
      <c r="CY12">
        <v>10840</v>
      </c>
      <c r="CZ12">
        <v>-1</v>
      </c>
      <c r="DA12">
        <v>174</v>
      </c>
      <c r="DB12">
        <v>7.92</v>
      </c>
      <c r="DC12">
        <v>1113</v>
      </c>
      <c r="DD12">
        <v>16415</v>
      </c>
      <c r="DE12">
        <v>-1</v>
      </c>
      <c r="DF12">
        <v>195</v>
      </c>
      <c r="DG12">
        <v>780</v>
      </c>
      <c r="DH12">
        <v>40</v>
      </c>
      <c r="DI12">
        <v>435</v>
      </c>
      <c r="DJ12">
        <v>2098</v>
      </c>
      <c r="DK12">
        <v>2098</v>
      </c>
      <c r="DL12">
        <v>12.11</v>
      </c>
      <c r="DM12">
        <v>-1</v>
      </c>
      <c r="DN12">
        <v>-1</v>
      </c>
      <c r="DO12">
        <v>0</v>
      </c>
      <c r="DP12">
        <v>-1</v>
      </c>
      <c r="DQ12">
        <v>10</v>
      </c>
      <c r="DR12">
        <v>-1</v>
      </c>
      <c r="DS12">
        <v>0</v>
      </c>
      <c r="DT12">
        <v>-1</v>
      </c>
      <c r="DU12">
        <v>0</v>
      </c>
      <c r="DV12">
        <v>-1</v>
      </c>
      <c r="DW12">
        <v>0</v>
      </c>
      <c r="DX12">
        <v>-1</v>
      </c>
      <c r="DY12">
        <v>0</v>
      </c>
      <c r="DZ12">
        <v>180.6</v>
      </c>
      <c r="EA12">
        <v>630</v>
      </c>
      <c r="EB12">
        <v>349</v>
      </c>
      <c r="EC12">
        <v>0</v>
      </c>
      <c r="ED12">
        <v>2.71</v>
      </c>
      <c r="EE12">
        <v>3.7</v>
      </c>
      <c r="EF12">
        <v>7</v>
      </c>
      <c r="EG12">
        <v>6</v>
      </c>
      <c r="EH12">
        <v>0</v>
      </c>
      <c r="EI12">
        <v>1.81</v>
      </c>
      <c r="EJ12">
        <v>10.64</v>
      </c>
      <c r="EK12">
        <v>349</v>
      </c>
      <c r="EL12">
        <v>2.71</v>
      </c>
      <c r="EM12">
        <v>10.64</v>
      </c>
      <c r="EN12">
        <v>349</v>
      </c>
      <c r="EO12">
        <v>1.81</v>
      </c>
      <c r="EP12">
        <v>86</v>
      </c>
      <c r="EQ12">
        <v>86</v>
      </c>
      <c r="ER12">
        <v>6</v>
      </c>
      <c r="ES12">
        <v>8.08</v>
      </c>
      <c r="ET12">
        <v>0</v>
      </c>
      <c r="EU12">
        <v>0</v>
      </c>
      <c r="EV12">
        <v>265</v>
      </c>
      <c r="EW12">
        <v>13.85</v>
      </c>
      <c r="EX12">
        <v>9.5</v>
      </c>
      <c r="EY12">
        <v>436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399.8</v>
      </c>
      <c r="FG12">
        <v>846</v>
      </c>
      <c r="FH12">
        <v>455</v>
      </c>
      <c r="FI12">
        <v>0</v>
      </c>
      <c r="FJ12">
        <v>1.63</v>
      </c>
      <c r="FK12">
        <v>10.64</v>
      </c>
      <c r="FL12">
        <v>349</v>
      </c>
      <c r="FM12">
        <v>1.63</v>
      </c>
      <c r="FN12">
        <v>51</v>
      </c>
      <c r="FO12">
        <v>51</v>
      </c>
      <c r="FP12">
        <v>3</v>
      </c>
      <c r="FQ12">
        <v>-1</v>
      </c>
      <c r="FR12">
        <v>-1</v>
      </c>
      <c r="FS12">
        <v>8.08</v>
      </c>
      <c r="FT12">
        <v>0</v>
      </c>
      <c r="FU12">
        <v>0</v>
      </c>
      <c r="FV12">
        <v>265</v>
      </c>
      <c r="FW12">
        <v>13.85</v>
      </c>
      <c r="FX12">
        <v>9.5</v>
      </c>
      <c r="FY12">
        <v>436</v>
      </c>
      <c r="FZ12">
        <v>2148</v>
      </c>
      <c r="GA12">
        <v>2148</v>
      </c>
      <c r="GB12">
        <v>2148</v>
      </c>
      <c r="GC12">
        <v>2148</v>
      </c>
      <c r="GD12">
        <v>2148</v>
      </c>
      <c r="GE12">
        <v>2148</v>
      </c>
      <c r="GF12">
        <v>-1</v>
      </c>
      <c r="GG12">
        <v>-1</v>
      </c>
      <c r="GH12" s="59"/>
      <c r="GI12">
        <v>2148</v>
      </c>
      <c r="GJ12">
        <v>10.1</v>
      </c>
      <c r="GK12">
        <v>0</v>
      </c>
      <c r="GL12">
        <v>0</v>
      </c>
      <c r="GM12">
        <v>265</v>
      </c>
      <c r="GN12">
        <v>436</v>
      </c>
      <c r="GO12">
        <v>17.41</v>
      </c>
      <c r="GP12">
        <v>17.41</v>
      </c>
      <c r="GQ12">
        <v>17.41</v>
      </c>
      <c r="GR12">
        <v>22.41</v>
      </c>
      <c r="GS12">
        <v>17.41</v>
      </c>
      <c r="GT12">
        <v>17.41</v>
      </c>
      <c r="GU12">
        <v>0</v>
      </c>
      <c r="GV12">
        <v>194</v>
      </c>
      <c r="GW12">
        <v>486</v>
      </c>
      <c r="GX12">
        <v>10.64</v>
      </c>
      <c r="GY12">
        <v>349</v>
      </c>
      <c r="GZ12">
        <v>2098</v>
      </c>
      <c r="HA12">
        <v>2098</v>
      </c>
      <c r="HB12">
        <v>12.11</v>
      </c>
      <c r="HC12">
        <v>-1</v>
      </c>
      <c r="HD12">
        <v>0</v>
      </c>
      <c r="HE12">
        <v>0</v>
      </c>
      <c r="HF12">
        <v>0</v>
      </c>
      <c r="HG12">
        <v>0</v>
      </c>
      <c r="HH12">
        <v>400</v>
      </c>
      <c r="HI12">
        <v>0</v>
      </c>
      <c r="HJ12">
        <v>4.44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0.98</v>
      </c>
      <c r="HS12">
        <v>0.45</v>
      </c>
      <c r="HT12">
        <v>42</v>
      </c>
      <c r="HU12">
        <v>0</v>
      </c>
      <c r="HV12">
        <v>0</v>
      </c>
      <c r="HW12">
        <v>0</v>
      </c>
      <c r="HX12">
        <v>0</v>
      </c>
      <c r="HY12" s="59" t="s">
        <v>1068</v>
      </c>
      <c r="HZ12">
        <v>6833</v>
      </c>
      <c r="IA12">
        <v>0</v>
      </c>
      <c r="IB12">
        <v>0</v>
      </c>
      <c r="IC12" s="59" t="s">
        <v>632</v>
      </c>
      <c r="ID12" s="59" t="s">
        <v>636</v>
      </c>
      <c r="IE12">
        <v>0</v>
      </c>
      <c r="IF12">
        <v>0</v>
      </c>
      <c r="IG12">
        <v>3</v>
      </c>
      <c r="IH12" s="59"/>
      <c r="II12" s="59"/>
      <c r="IK12" s="59"/>
      <c r="IL12" s="59"/>
      <c r="IR12" s="59"/>
    </row>
    <row r="13" spans="1:252" ht="12.75">
      <c r="A13">
        <v>1</v>
      </c>
      <c r="B13" s="59" t="s">
        <v>604</v>
      </c>
      <c r="C13" s="59" t="s">
        <v>605</v>
      </c>
      <c r="D13" s="59" t="s">
        <v>606</v>
      </c>
      <c r="E13" s="59" t="s">
        <v>607</v>
      </c>
      <c r="F13" s="59" t="s">
        <v>607</v>
      </c>
      <c r="G13" s="59" t="s">
        <v>1013</v>
      </c>
      <c r="H13" s="59"/>
      <c r="I13" s="59"/>
      <c r="J13" s="59"/>
      <c r="L13" s="59"/>
      <c r="M13" s="59"/>
      <c r="O13" s="59"/>
      <c r="Q13" s="59"/>
      <c r="R13" s="59"/>
      <c r="S13" s="59"/>
      <c r="U13" s="59"/>
      <c r="W13" s="59"/>
      <c r="X13" s="59"/>
      <c r="Z13" s="59"/>
      <c r="AA13" s="59"/>
      <c r="AC13" s="59"/>
      <c r="AE13" s="59"/>
      <c r="AJ13" s="59"/>
      <c r="AM13" s="59"/>
      <c r="AN13" s="59"/>
      <c r="AT13" s="59"/>
      <c r="AU13" s="59"/>
      <c r="AV13" s="59"/>
      <c r="AW13" s="59"/>
      <c r="AY13" s="59"/>
      <c r="BA13" s="59"/>
      <c r="BB13" s="59"/>
      <c r="BC13" s="59"/>
      <c r="BH13" s="59"/>
      <c r="BJ13" s="59"/>
      <c r="BL13" s="59"/>
      <c r="BM13" s="59"/>
      <c r="BN13" s="59"/>
      <c r="BU13" s="59"/>
      <c r="BV13" s="59"/>
      <c r="BZ13" s="59"/>
      <c r="CA13" s="59"/>
      <c r="CB13">
        <v>3471</v>
      </c>
      <c r="CC13">
        <v>522</v>
      </c>
      <c r="CE13" s="59"/>
      <c r="CG13" s="59"/>
      <c r="CI13">
        <v>17800</v>
      </c>
      <c r="CJ13">
        <v>194</v>
      </c>
      <c r="CK13">
        <v>20278</v>
      </c>
      <c r="CL13">
        <v>486</v>
      </c>
      <c r="CM13" s="59" t="s">
        <v>624</v>
      </c>
      <c r="CN13">
        <v>43</v>
      </c>
      <c r="CO13">
        <v>43</v>
      </c>
      <c r="CP13">
        <v>-1</v>
      </c>
      <c r="CQ13">
        <v>53</v>
      </c>
      <c r="CR13">
        <v>122</v>
      </c>
      <c r="CS13">
        <v>-1</v>
      </c>
      <c r="CT13">
        <v>51</v>
      </c>
      <c r="CU13">
        <v>4.35</v>
      </c>
      <c r="CV13">
        <v>61</v>
      </c>
      <c r="CW13">
        <v>69</v>
      </c>
      <c r="CX13">
        <v>1102</v>
      </c>
      <c r="CY13">
        <v>10840</v>
      </c>
      <c r="CZ13">
        <v>-1</v>
      </c>
      <c r="DA13">
        <v>174</v>
      </c>
      <c r="DB13">
        <v>7.92</v>
      </c>
      <c r="DC13">
        <v>1113</v>
      </c>
      <c r="DD13">
        <v>16415</v>
      </c>
      <c r="DE13">
        <v>-1</v>
      </c>
      <c r="DF13">
        <v>195</v>
      </c>
      <c r="DG13">
        <v>780</v>
      </c>
      <c r="DH13">
        <v>40</v>
      </c>
      <c r="DI13">
        <v>435</v>
      </c>
      <c r="DJ13">
        <v>2098</v>
      </c>
      <c r="DK13">
        <v>2098</v>
      </c>
      <c r="DL13">
        <v>12.11</v>
      </c>
      <c r="DM13">
        <v>-1</v>
      </c>
      <c r="DN13">
        <v>-1</v>
      </c>
      <c r="DO13">
        <v>0</v>
      </c>
      <c r="DP13">
        <v>-1</v>
      </c>
      <c r="DQ13">
        <v>10</v>
      </c>
      <c r="DR13">
        <v>-1</v>
      </c>
      <c r="DS13">
        <v>0</v>
      </c>
      <c r="DT13">
        <v>-1</v>
      </c>
      <c r="DU13">
        <v>0</v>
      </c>
      <c r="DV13">
        <v>-1</v>
      </c>
      <c r="DW13">
        <v>0</v>
      </c>
      <c r="DX13">
        <v>-1</v>
      </c>
      <c r="DY13">
        <v>0</v>
      </c>
      <c r="DZ13">
        <v>180.6</v>
      </c>
      <c r="EA13">
        <v>630</v>
      </c>
      <c r="EB13">
        <v>349</v>
      </c>
      <c r="EC13">
        <v>0</v>
      </c>
      <c r="ED13">
        <v>2.71</v>
      </c>
      <c r="EE13">
        <v>3.7</v>
      </c>
      <c r="EF13">
        <v>7</v>
      </c>
      <c r="EG13">
        <v>6</v>
      </c>
      <c r="EH13">
        <v>0</v>
      </c>
      <c r="EI13">
        <v>1.81</v>
      </c>
      <c r="EJ13">
        <v>10.64</v>
      </c>
      <c r="EK13">
        <v>349</v>
      </c>
      <c r="EL13">
        <v>2.71</v>
      </c>
      <c r="EM13">
        <v>10.64</v>
      </c>
      <c r="EN13">
        <v>349</v>
      </c>
      <c r="EO13">
        <v>1.81</v>
      </c>
      <c r="EP13">
        <v>86</v>
      </c>
      <c r="EQ13">
        <v>86</v>
      </c>
      <c r="ER13">
        <v>6</v>
      </c>
      <c r="ES13">
        <v>8.08</v>
      </c>
      <c r="ET13">
        <v>0</v>
      </c>
      <c r="EU13">
        <v>0</v>
      </c>
      <c r="EV13">
        <v>265</v>
      </c>
      <c r="EW13">
        <v>13.85</v>
      </c>
      <c r="EX13">
        <v>9.5</v>
      </c>
      <c r="EY13">
        <v>436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399.8</v>
      </c>
      <c r="FG13">
        <v>846</v>
      </c>
      <c r="FH13">
        <v>455</v>
      </c>
      <c r="FI13">
        <v>0</v>
      </c>
      <c r="FJ13">
        <v>1.63</v>
      </c>
      <c r="FK13">
        <v>10.64</v>
      </c>
      <c r="FL13">
        <v>349</v>
      </c>
      <c r="FM13">
        <v>1.63</v>
      </c>
      <c r="FN13">
        <v>51</v>
      </c>
      <c r="FO13">
        <v>51</v>
      </c>
      <c r="FP13">
        <v>3</v>
      </c>
      <c r="FQ13">
        <v>-1</v>
      </c>
      <c r="FR13">
        <v>-1</v>
      </c>
      <c r="FS13">
        <v>8.08</v>
      </c>
      <c r="FT13">
        <v>0</v>
      </c>
      <c r="FU13">
        <v>0</v>
      </c>
      <c r="FV13">
        <v>265</v>
      </c>
      <c r="FW13">
        <v>13.85</v>
      </c>
      <c r="FX13">
        <v>9.5</v>
      </c>
      <c r="FY13">
        <v>436</v>
      </c>
      <c r="FZ13">
        <v>2148</v>
      </c>
      <c r="GA13">
        <v>2148</v>
      </c>
      <c r="GB13">
        <v>2148</v>
      </c>
      <c r="GC13">
        <v>2148</v>
      </c>
      <c r="GD13">
        <v>2148</v>
      </c>
      <c r="GE13">
        <v>2148</v>
      </c>
      <c r="GF13">
        <v>-1</v>
      </c>
      <c r="GG13">
        <v>-1</v>
      </c>
      <c r="GH13" s="59"/>
      <c r="GI13">
        <v>2148</v>
      </c>
      <c r="GJ13">
        <v>10.1</v>
      </c>
      <c r="GK13">
        <v>0</v>
      </c>
      <c r="GL13">
        <v>0</v>
      </c>
      <c r="GM13">
        <v>265</v>
      </c>
      <c r="GN13">
        <v>436</v>
      </c>
      <c r="GO13">
        <v>17.41</v>
      </c>
      <c r="GP13">
        <v>17.41</v>
      </c>
      <c r="GQ13">
        <v>17.41</v>
      </c>
      <c r="GR13">
        <v>22.41</v>
      </c>
      <c r="GS13">
        <v>17.41</v>
      </c>
      <c r="GT13">
        <v>17.41</v>
      </c>
      <c r="GU13">
        <v>0</v>
      </c>
      <c r="GV13">
        <v>194</v>
      </c>
      <c r="GW13">
        <v>486</v>
      </c>
      <c r="GX13">
        <v>10.64</v>
      </c>
      <c r="GY13">
        <v>349</v>
      </c>
      <c r="GZ13">
        <v>2098</v>
      </c>
      <c r="HA13">
        <v>2098</v>
      </c>
      <c r="HB13">
        <v>12.11</v>
      </c>
      <c r="HC13">
        <v>-1</v>
      </c>
      <c r="HD13">
        <v>0</v>
      </c>
      <c r="HE13">
        <v>0</v>
      </c>
      <c r="HF13">
        <v>0</v>
      </c>
      <c r="HG13">
        <v>0</v>
      </c>
      <c r="HH13">
        <v>400</v>
      </c>
      <c r="HI13">
        <v>0</v>
      </c>
      <c r="HJ13">
        <v>4.44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0.98</v>
      </c>
      <c r="HS13">
        <v>0.45</v>
      </c>
      <c r="HT13">
        <v>42</v>
      </c>
      <c r="HU13">
        <v>100</v>
      </c>
      <c r="HV13">
        <v>0</v>
      </c>
      <c r="HW13">
        <v>40175</v>
      </c>
      <c r="HX13">
        <v>0</v>
      </c>
      <c r="HY13" s="59" t="s">
        <v>1069</v>
      </c>
      <c r="HZ13">
        <v>47936</v>
      </c>
      <c r="IA13">
        <v>100</v>
      </c>
      <c r="IB13">
        <v>3832</v>
      </c>
      <c r="IC13" s="59" t="s">
        <v>632</v>
      </c>
      <c r="ID13" s="59" t="s">
        <v>636</v>
      </c>
      <c r="IE13">
        <v>0</v>
      </c>
      <c r="IF13">
        <v>0</v>
      </c>
      <c r="IG13">
        <v>4</v>
      </c>
      <c r="IH13" s="59"/>
      <c r="II13" s="59"/>
      <c r="IK13" s="59"/>
      <c r="IL13" s="59"/>
      <c r="IR13" s="59"/>
    </row>
    <row r="14" spans="1:252" ht="12.75">
      <c r="A14">
        <v>1</v>
      </c>
      <c r="B14" s="59" t="s">
        <v>604</v>
      </c>
      <c r="C14" s="59" t="s">
        <v>605</v>
      </c>
      <c r="D14" s="59" t="s">
        <v>606</v>
      </c>
      <c r="E14" s="59" t="s">
        <v>607</v>
      </c>
      <c r="F14" s="59" t="s">
        <v>607</v>
      </c>
      <c r="G14" s="59" t="s">
        <v>1013</v>
      </c>
      <c r="H14" s="59"/>
      <c r="I14" s="59"/>
      <c r="J14" s="59"/>
      <c r="L14" s="59"/>
      <c r="M14" s="59"/>
      <c r="O14" s="59"/>
      <c r="Q14" s="59"/>
      <c r="R14" s="59"/>
      <c r="S14" s="59"/>
      <c r="U14" s="59"/>
      <c r="W14" s="59"/>
      <c r="X14" s="59"/>
      <c r="Z14" s="59"/>
      <c r="AA14" s="59"/>
      <c r="AC14" s="59"/>
      <c r="AE14" s="59"/>
      <c r="AJ14" s="59"/>
      <c r="AM14" s="59"/>
      <c r="AN14" s="59"/>
      <c r="AT14" s="59"/>
      <c r="AU14" s="59"/>
      <c r="AV14" s="59"/>
      <c r="AW14" s="59"/>
      <c r="AY14" s="59"/>
      <c r="BA14" s="59"/>
      <c r="BB14" s="59"/>
      <c r="BC14" s="59"/>
      <c r="BH14" s="59"/>
      <c r="BJ14" s="59"/>
      <c r="BL14" s="59"/>
      <c r="BM14" s="59"/>
      <c r="BN14" s="59"/>
      <c r="BU14" s="59"/>
      <c r="BV14" s="59"/>
      <c r="BZ14" s="59"/>
      <c r="CA14" s="59"/>
      <c r="CB14">
        <v>3471</v>
      </c>
      <c r="CC14">
        <v>522</v>
      </c>
      <c r="CE14" s="59"/>
      <c r="CG14" s="59"/>
      <c r="CI14">
        <v>17800</v>
      </c>
      <c r="CJ14">
        <v>194</v>
      </c>
      <c r="CK14">
        <v>20278</v>
      </c>
      <c r="CL14">
        <v>486</v>
      </c>
      <c r="CM14" s="59" t="s">
        <v>624</v>
      </c>
      <c r="CN14">
        <v>43</v>
      </c>
      <c r="CO14">
        <v>43</v>
      </c>
      <c r="CP14">
        <v>-1</v>
      </c>
      <c r="CQ14">
        <v>53</v>
      </c>
      <c r="CR14">
        <v>122</v>
      </c>
      <c r="CS14">
        <v>-1</v>
      </c>
      <c r="CT14">
        <v>51</v>
      </c>
      <c r="CU14">
        <v>4.35</v>
      </c>
      <c r="CV14">
        <v>61</v>
      </c>
      <c r="CW14">
        <v>69</v>
      </c>
      <c r="CX14">
        <v>1102</v>
      </c>
      <c r="CY14">
        <v>10840</v>
      </c>
      <c r="CZ14">
        <v>-1</v>
      </c>
      <c r="DA14">
        <v>174</v>
      </c>
      <c r="DB14">
        <v>7.92</v>
      </c>
      <c r="DC14">
        <v>1113</v>
      </c>
      <c r="DD14">
        <v>16415</v>
      </c>
      <c r="DE14">
        <v>-1</v>
      </c>
      <c r="DF14">
        <v>195</v>
      </c>
      <c r="DG14">
        <v>780</v>
      </c>
      <c r="DH14">
        <v>40</v>
      </c>
      <c r="DI14">
        <v>435</v>
      </c>
      <c r="DJ14">
        <v>2098</v>
      </c>
      <c r="DK14">
        <v>2098</v>
      </c>
      <c r="DL14">
        <v>12.11</v>
      </c>
      <c r="DM14">
        <v>-1</v>
      </c>
      <c r="DN14">
        <v>-1</v>
      </c>
      <c r="DO14">
        <v>0</v>
      </c>
      <c r="DP14">
        <v>-1</v>
      </c>
      <c r="DQ14">
        <v>10</v>
      </c>
      <c r="DR14">
        <v>-1</v>
      </c>
      <c r="DS14">
        <v>0</v>
      </c>
      <c r="DT14">
        <v>-1</v>
      </c>
      <c r="DU14">
        <v>0</v>
      </c>
      <c r="DV14">
        <v>-1</v>
      </c>
      <c r="DW14">
        <v>0</v>
      </c>
      <c r="DX14">
        <v>-1</v>
      </c>
      <c r="DY14">
        <v>0</v>
      </c>
      <c r="DZ14">
        <v>180.6</v>
      </c>
      <c r="EA14">
        <v>630</v>
      </c>
      <c r="EB14">
        <v>349</v>
      </c>
      <c r="EC14">
        <v>0</v>
      </c>
      <c r="ED14">
        <v>2.71</v>
      </c>
      <c r="EE14">
        <v>3.7</v>
      </c>
      <c r="EF14">
        <v>7</v>
      </c>
      <c r="EG14">
        <v>6</v>
      </c>
      <c r="EH14">
        <v>0</v>
      </c>
      <c r="EI14">
        <v>1.81</v>
      </c>
      <c r="EJ14">
        <v>10.64</v>
      </c>
      <c r="EK14">
        <v>349</v>
      </c>
      <c r="EL14">
        <v>2.71</v>
      </c>
      <c r="EM14">
        <v>10.64</v>
      </c>
      <c r="EN14">
        <v>349</v>
      </c>
      <c r="EO14">
        <v>1.81</v>
      </c>
      <c r="EP14">
        <v>86</v>
      </c>
      <c r="EQ14">
        <v>86</v>
      </c>
      <c r="ER14">
        <v>6</v>
      </c>
      <c r="ES14">
        <v>8.08</v>
      </c>
      <c r="ET14">
        <v>0</v>
      </c>
      <c r="EU14">
        <v>0</v>
      </c>
      <c r="EV14">
        <v>265</v>
      </c>
      <c r="EW14">
        <v>13.85</v>
      </c>
      <c r="EX14">
        <v>9.5</v>
      </c>
      <c r="EY14">
        <v>436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399.8</v>
      </c>
      <c r="FG14">
        <v>846</v>
      </c>
      <c r="FH14">
        <v>455</v>
      </c>
      <c r="FI14">
        <v>0</v>
      </c>
      <c r="FJ14">
        <v>1.63</v>
      </c>
      <c r="FK14">
        <v>10.64</v>
      </c>
      <c r="FL14">
        <v>349</v>
      </c>
      <c r="FM14">
        <v>1.63</v>
      </c>
      <c r="FN14">
        <v>51</v>
      </c>
      <c r="FO14">
        <v>51</v>
      </c>
      <c r="FP14">
        <v>3</v>
      </c>
      <c r="FQ14">
        <v>-1</v>
      </c>
      <c r="FR14">
        <v>-1</v>
      </c>
      <c r="FS14">
        <v>8.08</v>
      </c>
      <c r="FT14">
        <v>0</v>
      </c>
      <c r="FU14">
        <v>0</v>
      </c>
      <c r="FV14">
        <v>265</v>
      </c>
      <c r="FW14">
        <v>13.85</v>
      </c>
      <c r="FX14">
        <v>9.5</v>
      </c>
      <c r="FY14">
        <v>436</v>
      </c>
      <c r="FZ14">
        <v>2148</v>
      </c>
      <c r="GA14">
        <v>2148</v>
      </c>
      <c r="GB14">
        <v>2148</v>
      </c>
      <c r="GC14">
        <v>2148</v>
      </c>
      <c r="GD14">
        <v>2148</v>
      </c>
      <c r="GE14">
        <v>2148</v>
      </c>
      <c r="GF14">
        <v>-1</v>
      </c>
      <c r="GG14">
        <v>-1</v>
      </c>
      <c r="GH14" s="59"/>
      <c r="GI14">
        <v>2148</v>
      </c>
      <c r="GJ14">
        <v>10.1</v>
      </c>
      <c r="GK14">
        <v>0</v>
      </c>
      <c r="GL14">
        <v>0</v>
      </c>
      <c r="GM14">
        <v>265</v>
      </c>
      <c r="GN14">
        <v>436</v>
      </c>
      <c r="GO14">
        <v>17.41</v>
      </c>
      <c r="GP14">
        <v>17.41</v>
      </c>
      <c r="GQ14">
        <v>17.41</v>
      </c>
      <c r="GR14">
        <v>22.41</v>
      </c>
      <c r="GS14">
        <v>17.41</v>
      </c>
      <c r="GT14">
        <v>17.41</v>
      </c>
      <c r="GU14">
        <v>0</v>
      </c>
      <c r="GV14">
        <v>194</v>
      </c>
      <c r="GW14">
        <v>486</v>
      </c>
      <c r="GX14">
        <v>10.64</v>
      </c>
      <c r="GY14">
        <v>349</v>
      </c>
      <c r="GZ14">
        <v>2098</v>
      </c>
      <c r="HA14">
        <v>2098</v>
      </c>
      <c r="HB14">
        <v>12.11</v>
      </c>
      <c r="HC14">
        <v>-1</v>
      </c>
      <c r="HD14">
        <v>0</v>
      </c>
      <c r="HE14">
        <v>0</v>
      </c>
      <c r="HF14">
        <v>0</v>
      </c>
      <c r="HG14">
        <v>0</v>
      </c>
      <c r="HH14">
        <v>400</v>
      </c>
      <c r="HI14">
        <v>0</v>
      </c>
      <c r="HJ14">
        <v>4.44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0.98</v>
      </c>
      <c r="HS14">
        <v>0.45</v>
      </c>
      <c r="HT14">
        <v>42</v>
      </c>
      <c r="HU14">
        <v>35</v>
      </c>
      <c r="HV14">
        <v>0</v>
      </c>
      <c r="HW14">
        <v>0</v>
      </c>
      <c r="HX14">
        <v>0</v>
      </c>
      <c r="HY14" s="59" t="s">
        <v>625</v>
      </c>
      <c r="HZ14">
        <v>45831</v>
      </c>
      <c r="IA14">
        <v>35</v>
      </c>
      <c r="IB14">
        <v>0</v>
      </c>
      <c r="IC14" s="59" t="s">
        <v>632</v>
      </c>
      <c r="ID14" s="59" t="s">
        <v>636</v>
      </c>
      <c r="IE14">
        <v>0</v>
      </c>
      <c r="IF14">
        <v>0</v>
      </c>
      <c r="IG14">
        <v>5</v>
      </c>
      <c r="IH14" s="59"/>
      <c r="II14" s="59"/>
      <c r="IK14" s="59"/>
      <c r="IL14" s="59"/>
      <c r="IR14" s="59"/>
    </row>
    <row r="15" spans="1:252" ht="12.75">
      <c r="A15">
        <v>1</v>
      </c>
      <c r="B15" s="59" t="s">
        <v>604</v>
      </c>
      <c r="C15" s="59" t="s">
        <v>605</v>
      </c>
      <c r="D15" s="59" t="s">
        <v>606</v>
      </c>
      <c r="E15" s="59" t="s">
        <v>607</v>
      </c>
      <c r="F15" s="59" t="s">
        <v>607</v>
      </c>
      <c r="G15" s="59" t="s">
        <v>1013</v>
      </c>
      <c r="H15" s="59"/>
      <c r="I15" s="59"/>
      <c r="J15" s="59"/>
      <c r="L15" s="59"/>
      <c r="M15" s="59"/>
      <c r="O15" s="59"/>
      <c r="Q15" s="59"/>
      <c r="R15" s="59"/>
      <c r="S15" s="59"/>
      <c r="U15" s="59"/>
      <c r="W15" s="59"/>
      <c r="X15" s="59"/>
      <c r="Z15" s="59"/>
      <c r="AA15" s="59"/>
      <c r="AC15" s="59"/>
      <c r="AE15" s="59"/>
      <c r="AJ15" s="59"/>
      <c r="AM15" s="59"/>
      <c r="AN15" s="59"/>
      <c r="AT15" s="59"/>
      <c r="AU15" s="59"/>
      <c r="AV15" s="59"/>
      <c r="AW15" s="59"/>
      <c r="AY15" s="59"/>
      <c r="BA15" s="59"/>
      <c r="BB15" s="59"/>
      <c r="BC15" s="59"/>
      <c r="BH15" s="59"/>
      <c r="BJ15" s="59"/>
      <c r="BL15" s="59"/>
      <c r="BM15" s="59"/>
      <c r="BN15" s="59"/>
      <c r="BU15" s="59"/>
      <c r="BV15" s="59"/>
      <c r="BZ15" s="59"/>
      <c r="CA15" s="59"/>
      <c r="CB15">
        <v>3471</v>
      </c>
      <c r="CC15">
        <v>522</v>
      </c>
      <c r="CE15" s="59"/>
      <c r="CG15" s="59"/>
      <c r="CI15">
        <v>17800</v>
      </c>
      <c r="CJ15">
        <v>194</v>
      </c>
      <c r="CK15">
        <v>20278</v>
      </c>
      <c r="CL15">
        <v>486</v>
      </c>
      <c r="CM15" s="59" t="s">
        <v>624</v>
      </c>
      <c r="CN15">
        <v>43</v>
      </c>
      <c r="CO15">
        <v>43</v>
      </c>
      <c r="CP15">
        <v>-1</v>
      </c>
      <c r="CQ15">
        <v>53</v>
      </c>
      <c r="CR15">
        <v>122</v>
      </c>
      <c r="CS15">
        <v>-1</v>
      </c>
      <c r="CT15">
        <v>51</v>
      </c>
      <c r="CU15">
        <v>4.35</v>
      </c>
      <c r="CV15">
        <v>61</v>
      </c>
      <c r="CW15">
        <v>69</v>
      </c>
      <c r="CX15">
        <v>1102</v>
      </c>
      <c r="CY15">
        <v>10840</v>
      </c>
      <c r="CZ15">
        <v>-1</v>
      </c>
      <c r="DA15">
        <v>174</v>
      </c>
      <c r="DB15">
        <v>7.92</v>
      </c>
      <c r="DC15">
        <v>1113</v>
      </c>
      <c r="DD15">
        <v>16415</v>
      </c>
      <c r="DE15">
        <v>-1</v>
      </c>
      <c r="DF15">
        <v>195</v>
      </c>
      <c r="DG15">
        <v>780</v>
      </c>
      <c r="DH15">
        <v>40</v>
      </c>
      <c r="DI15">
        <v>435</v>
      </c>
      <c r="DJ15">
        <v>2098</v>
      </c>
      <c r="DK15">
        <v>2098</v>
      </c>
      <c r="DL15">
        <v>12.11</v>
      </c>
      <c r="DM15">
        <v>-1</v>
      </c>
      <c r="DN15">
        <v>-1</v>
      </c>
      <c r="DO15">
        <v>0</v>
      </c>
      <c r="DP15">
        <v>-1</v>
      </c>
      <c r="DQ15">
        <v>10</v>
      </c>
      <c r="DR15">
        <v>-1</v>
      </c>
      <c r="DS15">
        <v>0</v>
      </c>
      <c r="DT15">
        <v>-1</v>
      </c>
      <c r="DU15">
        <v>0</v>
      </c>
      <c r="DV15">
        <v>-1</v>
      </c>
      <c r="DW15">
        <v>0</v>
      </c>
      <c r="DX15">
        <v>-1</v>
      </c>
      <c r="DY15">
        <v>0</v>
      </c>
      <c r="DZ15">
        <v>180.6</v>
      </c>
      <c r="EA15">
        <v>630</v>
      </c>
      <c r="EB15">
        <v>349</v>
      </c>
      <c r="EC15">
        <v>0</v>
      </c>
      <c r="ED15">
        <v>2.71</v>
      </c>
      <c r="EE15">
        <v>3.7</v>
      </c>
      <c r="EF15">
        <v>7</v>
      </c>
      <c r="EG15">
        <v>6</v>
      </c>
      <c r="EH15">
        <v>0</v>
      </c>
      <c r="EI15">
        <v>1.81</v>
      </c>
      <c r="EJ15">
        <v>10.64</v>
      </c>
      <c r="EK15">
        <v>349</v>
      </c>
      <c r="EL15">
        <v>2.71</v>
      </c>
      <c r="EM15">
        <v>10.64</v>
      </c>
      <c r="EN15">
        <v>349</v>
      </c>
      <c r="EO15">
        <v>1.81</v>
      </c>
      <c r="EP15">
        <v>86</v>
      </c>
      <c r="EQ15">
        <v>86</v>
      </c>
      <c r="ER15">
        <v>6</v>
      </c>
      <c r="ES15">
        <v>8.08</v>
      </c>
      <c r="ET15">
        <v>0</v>
      </c>
      <c r="EU15">
        <v>0</v>
      </c>
      <c r="EV15">
        <v>265</v>
      </c>
      <c r="EW15">
        <v>13.85</v>
      </c>
      <c r="EX15">
        <v>9.5</v>
      </c>
      <c r="EY15">
        <v>436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399.8</v>
      </c>
      <c r="FG15">
        <v>846</v>
      </c>
      <c r="FH15">
        <v>455</v>
      </c>
      <c r="FI15">
        <v>0</v>
      </c>
      <c r="FJ15">
        <v>1.63</v>
      </c>
      <c r="FK15">
        <v>10.64</v>
      </c>
      <c r="FL15">
        <v>349</v>
      </c>
      <c r="FM15">
        <v>1.63</v>
      </c>
      <c r="FN15">
        <v>51</v>
      </c>
      <c r="FO15">
        <v>51</v>
      </c>
      <c r="FP15">
        <v>3</v>
      </c>
      <c r="FQ15">
        <v>-1</v>
      </c>
      <c r="FR15">
        <v>-1</v>
      </c>
      <c r="FS15">
        <v>8.08</v>
      </c>
      <c r="FT15">
        <v>0</v>
      </c>
      <c r="FU15">
        <v>0</v>
      </c>
      <c r="FV15">
        <v>265</v>
      </c>
      <c r="FW15">
        <v>13.85</v>
      </c>
      <c r="FX15">
        <v>9.5</v>
      </c>
      <c r="FY15">
        <v>436</v>
      </c>
      <c r="FZ15">
        <v>2148</v>
      </c>
      <c r="GA15">
        <v>2148</v>
      </c>
      <c r="GB15">
        <v>2148</v>
      </c>
      <c r="GC15">
        <v>2148</v>
      </c>
      <c r="GD15">
        <v>2148</v>
      </c>
      <c r="GE15">
        <v>2148</v>
      </c>
      <c r="GF15">
        <v>-1</v>
      </c>
      <c r="GG15">
        <v>-1</v>
      </c>
      <c r="GH15" s="59"/>
      <c r="GI15">
        <v>2148</v>
      </c>
      <c r="GJ15">
        <v>10.1</v>
      </c>
      <c r="GK15">
        <v>0</v>
      </c>
      <c r="GL15">
        <v>0</v>
      </c>
      <c r="GM15">
        <v>265</v>
      </c>
      <c r="GN15">
        <v>436</v>
      </c>
      <c r="GO15">
        <v>17.41</v>
      </c>
      <c r="GP15">
        <v>17.41</v>
      </c>
      <c r="GQ15">
        <v>17.41</v>
      </c>
      <c r="GR15">
        <v>22.41</v>
      </c>
      <c r="GS15">
        <v>17.41</v>
      </c>
      <c r="GT15">
        <v>17.41</v>
      </c>
      <c r="GU15">
        <v>0</v>
      </c>
      <c r="GV15">
        <v>194</v>
      </c>
      <c r="GW15">
        <v>486</v>
      </c>
      <c r="GX15">
        <v>10.64</v>
      </c>
      <c r="GY15">
        <v>349</v>
      </c>
      <c r="GZ15">
        <v>2098</v>
      </c>
      <c r="HA15">
        <v>2098</v>
      </c>
      <c r="HB15">
        <v>12.11</v>
      </c>
      <c r="HC15">
        <v>-1</v>
      </c>
      <c r="HD15">
        <v>0</v>
      </c>
      <c r="HE15">
        <v>0</v>
      </c>
      <c r="HF15">
        <v>0</v>
      </c>
      <c r="HG15">
        <v>0</v>
      </c>
      <c r="HH15">
        <v>400</v>
      </c>
      <c r="HI15">
        <v>0</v>
      </c>
      <c r="HJ15">
        <v>4.44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0.98</v>
      </c>
      <c r="HS15">
        <v>0.45</v>
      </c>
      <c r="HT15">
        <v>42</v>
      </c>
      <c r="HU15">
        <v>74</v>
      </c>
      <c r="HV15">
        <v>45883</v>
      </c>
      <c r="HW15">
        <v>40120</v>
      </c>
      <c r="HX15">
        <v>0</v>
      </c>
      <c r="HY15" s="59" t="s">
        <v>626</v>
      </c>
      <c r="HZ15">
        <v>48074</v>
      </c>
      <c r="IA15">
        <v>75</v>
      </c>
      <c r="IB15">
        <v>0</v>
      </c>
      <c r="IC15" s="59" t="s">
        <v>632</v>
      </c>
      <c r="ID15" s="59" t="s">
        <v>636</v>
      </c>
      <c r="IE15">
        <v>0</v>
      </c>
      <c r="IF15">
        <v>1688338816</v>
      </c>
      <c r="IG15">
        <v>6</v>
      </c>
      <c r="IH15" s="59"/>
      <c r="II15" s="59"/>
      <c r="IK15" s="59"/>
      <c r="IL15" s="59"/>
      <c r="IR15" s="59"/>
    </row>
    <row r="16" spans="1:252" ht="12.75">
      <c r="A16">
        <v>1</v>
      </c>
      <c r="B16" s="59" t="s">
        <v>604</v>
      </c>
      <c r="C16" s="59" t="s">
        <v>605</v>
      </c>
      <c r="D16" s="59" t="s">
        <v>606</v>
      </c>
      <c r="E16" s="59" t="s">
        <v>607</v>
      </c>
      <c r="F16" s="59" t="s">
        <v>607</v>
      </c>
      <c r="G16" s="59" t="s">
        <v>1013</v>
      </c>
      <c r="H16" s="59"/>
      <c r="I16" s="59"/>
      <c r="J16" s="59"/>
      <c r="L16" s="59"/>
      <c r="M16" s="59"/>
      <c r="O16" s="59"/>
      <c r="Q16" s="59"/>
      <c r="R16" s="59"/>
      <c r="S16" s="59"/>
      <c r="U16" s="59"/>
      <c r="W16" s="59"/>
      <c r="X16" s="59"/>
      <c r="Z16" s="59"/>
      <c r="AA16" s="59"/>
      <c r="AC16" s="59"/>
      <c r="AE16" s="59"/>
      <c r="AJ16" s="59"/>
      <c r="AM16" s="59"/>
      <c r="AN16" s="59"/>
      <c r="AT16" s="59"/>
      <c r="AU16" s="59"/>
      <c r="AV16" s="59"/>
      <c r="AW16" s="59"/>
      <c r="AY16" s="59"/>
      <c r="BA16" s="59"/>
      <c r="BB16" s="59"/>
      <c r="BC16" s="59"/>
      <c r="BH16" s="59"/>
      <c r="BJ16" s="59"/>
      <c r="BL16" s="59"/>
      <c r="BM16" s="59"/>
      <c r="BN16" s="59"/>
      <c r="BU16" s="59"/>
      <c r="BV16" s="59"/>
      <c r="BZ16" s="59"/>
      <c r="CA16" s="59"/>
      <c r="CB16">
        <v>3471</v>
      </c>
      <c r="CC16">
        <v>522</v>
      </c>
      <c r="CE16" s="59"/>
      <c r="CG16" s="59"/>
      <c r="CI16">
        <v>17800</v>
      </c>
      <c r="CJ16">
        <v>194</v>
      </c>
      <c r="CK16">
        <v>20278</v>
      </c>
      <c r="CL16">
        <v>486</v>
      </c>
      <c r="CM16" s="59" t="s">
        <v>624</v>
      </c>
      <c r="CN16">
        <v>43</v>
      </c>
      <c r="CO16">
        <v>43</v>
      </c>
      <c r="CP16">
        <v>-1</v>
      </c>
      <c r="CQ16">
        <v>53</v>
      </c>
      <c r="CR16">
        <v>122</v>
      </c>
      <c r="CS16">
        <v>-1</v>
      </c>
      <c r="CT16">
        <v>51</v>
      </c>
      <c r="CU16">
        <v>4.35</v>
      </c>
      <c r="CV16">
        <v>61</v>
      </c>
      <c r="CW16">
        <v>69</v>
      </c>
      <c r="CX16">
        <v>1102</v>
      </c>
      <c r="CY16">
        <v>10840</v>
      </c>
      <c r="CZ16">
        <v>-1</v>
      </c>
      <c r="DA16">
        <v>174</v>
      </c>
      <c r="DB16">
        <v>7.92</v>
      </c>
      <c r="DC16">
        <v>1113</v>
      </c>
      <c r="DD16">
        <v>16415</v>
      </c>
      <c r="DE16">
        <v>-1</v>
      </c>
      <c r="DF16">
        <v>195</v>
      </c>
      <c r="DG16">
        <v>780</v>
      </c>
      <c r="DH16">
        <v>40</v>
      </c>
      <c r="DI16">
        <v>435</v>
      </c>
      <c r="DJ16">
        <v>2098</v>
      </c>
      <c r="DK16">
        <v>2098</v>
      </c>
      <c r="DL16">
        <v>12.11</v>
      </c>
      <c r="DM16">
        <v>-1</v>
      </c>
      <c r="DN16">
        <v>-1</v>
      </c>
      <c r="DO16">
        <v>0</v>
      </c>
      <c r="DP16">
        <v>-1</v>
      </c>
      <c r="DQ16">
        <v>10</v>
      </c>
      <c r="DR16">
        <v>-1</v>
      </c>
      <c r="DS16">
        <v>0</v>
      </c>
      <c r="DT16">
        <v>-1</v>
      </c>
      <c r="DU16">
        <v>0</v>
      </c>
      <c r="DV16">
        <v>-1</v>
      </c>
      <c r="DW16">
        <v>0</v>
      </c>
      <c r="DX16">
        <v>-1</v>
      </c>
      <c r="DY16">
        <v>0</v>
      </c>
      <c r="DZ16">
        <v>180.6</v>
      </c>
      <c r="EA16">
        <v>630</v>
      </c>
      <c r="EB16">
        <v>349</v>
      </c>
      <c r="EC16">
        <v>0</v>
      </c>
      <c r="ED16">
        <v>2.71</v>
      </c>
      <c r="EE16">
        <v>3.7</v>
      </c>
      <c r="EF16">
        <v>7</v>
      </c>
      <c r="EG16">
        <v>6</v>
      </c>
      <c r="EH16">
        <v>0</v>
      </c>
      <c r="EI16">
        <v>1.81</v>
      </c>
      <c r="EJ16">
        <v>10.64</v>
      </c>
      <c r="EK16">
        <v>349</v>
      </c>
      <c r="EL16">
        <v>2.71</v>
      </c>
      <c r="EM16">
        <v>10.64</v>
      </c>
      <c r="EN16">
        <v>349</v>
      </c>
      <c r="EO16">
        <v>1.81</v>
      </c>
      <c r="EP16">
        <v>86</v>
      </c>
      <c r="EQ16">
        <v>86</v>
      </c>
      <c r="ER16">
        <v>6</v>
      </c>
      <c r="ES16">
        <v>8.08</v>
      </c>
      <c r="ET16">
        <v>0</v>
      </c>
      <c r="EU16">
        <v>0</v>
      </c>
      <c r="EV16">
        <v>265</v>
      </c>
      <c r="EW16">
        <v>13.85</v>
      </c>
      <c r="EX16">
        <v>9.5</v>
      </c>
      <c r="EY16">
        <v>436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399.8</v>
      </c>
      <c r="FG16">
        <v>846</v>
      </c>
      <c r="FH16">
        <v>455</v>
      </c>
      <c r="FI16">
        <v>0</v>
      </c>
      <c r="FJ16">
        <v>1.63</v>
      </c>
      <c r="FK16">
        <v>10.64</v>
      </c>
      <c r="FL16">
        <v>349</v>
      </c>
      <c r="FM16">
        <v>1.63</v>
      </c>
      <c r="FN16">
        <v>51</v>
      </c>
      <c r="FO16">
        <v>51</v>
      </c>
      <c r="FP16">
        <v>3</v>
      </c>
      <c r="FQ16">
        <v>-1</v>
      </c>
      <c r="FR16">
        <v>-1</v>
      </c>
      <c r="FS16">
        <v>8.08</v>
      </c>
      <c r="FT16">
        <v>0</v>
      </c>
      <c r="FU16">
        <v>0</v>
      </c>
      <c r="FV16">
        <v>265</v>
      </c>
      <c r="FW16">
        <v>13.85</v>
      </c>
      <c r="FX16">
        <v>9.5</v>
      </c>
      <c r="FY16">
        <v>436</v>
      </c>
      <c r="FZ16">
        <v>2148</v>
      </c>
      <c r="GA16">
        <v>2148</v>
      </c>
      <c r="GB16">
        <v>2148</v>
      </c>
      <c r="GC16">
        <v>2148</v>
      </c>
      <c r="GD16">
        <v>2148</v>
      </c>
      <c r="GE16">
        <v>2148</v>
      </c>
      <c r="GF16">
        <v>-1</v>
      </c>
      <c r="GG16">
        <v>-1</v>
      </c>
      <c r="GH16" s="59"/>
      <c r="GI16">
        <v>2148</v>
      </c>
      <c r="GJ16">
        <v>10.1</v>
      </c>
      <c r="GK16">
        <v>0</v>
      </c>
      <c r="GL16">
        <v>0</v>
      </c>
      <c r="GM16">
        <v>265</v>
      </c>
      <c r="GN16">
        <v>436</v>
      </c>
      <c r="GO16">
        <v>17.41</v>
      </c>
      <c r="GP16">
        <v>17.41</v>
      </c>
      <c r="GQ16">
        <v>17.41</v>
      </c>
      <c r="GR16">
        <v>22.41</v>
      </c>
      <c r="GS16">
        <v>17.41</v>
      </c>
      <c r="GT16">
        <v>17.41</v>
      </c>
      <c r="GU16">
        <v>0</v>
      </c>
      <c r="GV16">
        <v>194</v>
      </c>
      <c r="GW16">
        <v>486</v>
      </c>
      <c r="GX16">
        <v>10.64</v>
      </c>
      <c r="GY16">
        <v>349</v>
      </c>
      <c r="GZ16">
        <v>2098</v>
      </c>
      <c r="HA16">
        <v>2098</v>
      </c>
      <c r="HB16">
        <v>12.11</v>
      </c>
      <c r="HC16">
        <v>-1</v>
      </c>
      <c r="HD16">
        <v>0</v>
      </c>
      <c r="HE16">
        <v>0</v>
      </c>
      <c r="HF16">
        <v>0</v>
      </c>
      <c r="HG16">
        <v>0</v>
      </c>
      <c r="HH16">
        <v>400</v>
      </c>
      <c r="HI16">
        <v>0</v>
      </c>
      <c r="HJ16">
        <v>4.44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0.98</v>
      </c>
      <c r="HS16">
        <v>0.45</v>
      </c>
      <c r="HT16">
        <v>42</v>
      </c>
      <c r="HU16">
        <v>50</v>
      </c>
      <c r="HV16">
        <v>0</v>
      </c>
      <c r="HW16">
        <v>0</v>
      </c>
      <c r="HX16">
        <v>0</v>
      </c>
      <c r="HY16" s="59" t="s">
        <v>1024</v>
      </c>
      <c r="HZ16">
        <v>50286</v>
      </c>
      <c r="IA16">
        <v>50</v>
      </c>
      <c r="IB16">
        <v>1147</v>
      </c>
      <c r="IC16" s="59" t="s">
        <v>632</v>
      </c>
      <c r="ID16" s="59" t="s">
        <v>636</v>
      </c>
      <c r="IE16">
        <v>0</v>
      </c>
      <c r="IF16">
        <v>0</v>
      </c>
      <c r="IG16">
        <v>7</v>
      </c>
      <c r="IH16" s="59"/>
      <c r="II16" s="59"/>
      <c r="IK16" s="59"/>
      <c r="IL16" s="59"/>
      <c r="IR16" s="59"/>
    </row>
    <row r="17" spans="1:252" ht="12.75">
      <c r="A17">
        <v>1</v>
      </c>
      <c r="B17" s="59" t="s">
        <v>604</v>
      </c>
      <c r="C17" s="59" t="s">
        <v>605</v>
      </c>
      <c r="D17" s="59" t="s">
        <v>606</v>
      </c>
      <c r="E17" s="59" t="s">
        <v>607</v>
      </c>
      <c r="F17" s="59" t="s">
        <v>607</v>
      </c>
      <c r="G17" s="59" t="s">
        <v>1013</v>
      </c>
      <c r="H17" s="59"/>
      <c r="I17" s="59"/>
      <c r="J17" s="59"/>
      <c r="L17" s="59"/>
      <c r="M17" s="59"/>
      <c r="O17" s="59"/>
      <c r="Q17" s="59"/>
      <c r="R17" s="59"/>
      <c r="S17" s="59"/>
      <c r="U17" s="59"/>
      <c r="W17" s="59"/>
      <c r="X17" s="59"/>
      <c r="Z17" s="59"/>
      <c r="AA17" s="59"/>
      <c r="AC17" s="59"/>
      <c r="AE17" s="59"/>
      <c r="AJ17" s="59"/>
      <c r="AM17" s="59"/>
      <c r="AN17" s="59"/>
      <c r="AT17" s="59"/>
      <c r="AU17" s="59"/>
      <c r="AV17" s="59"/>
      <c r="AW17" s="59"/>
      <c r="AY17" s="59"/>
      <c r="BA17" s="59"/>
      <c r="BB17" s="59"/>
      <c r="BC17" s="59"/>
      <c r="BH17" s="59"/>
      <c r="BJ17" s="59"/>
      <c r="BL17" s="59"/>
      <c r="BM17" s="59"/>
      <c r="BN17" s="59"/>
      <c r="BU17" s="59"/>
      <c r="BV17" s="59"/>
      <c r="BZ17" s="59"/>
      <c r="CA17" s="59"/>
      <c r="CB17">
        <v>3471</v>
      </c>
      <c r="CC17">
        <v>522</v>
      </c>
      <c r="CE17" s="59"/>
      <c r="CG17" s="59"/>
      <c r="CI17">
        <v>17800</v>
      </c>
      <c r="CJ17">
        <v>194</v>
      </c>
      <c r="CK17">
        <v>20278</v>
      </c>
      <c r="CL17">
        <v>486</v>
      </c>
      <c r="CM17" s="59" t="s">
        <v>624</v>
      </c>
      <c r="CN17">
        <v>43</v>
      </c>
      <c r="CO17">
        <v>43</v>
      </c>
      <c r="CP17">
        <v>-1</v>
      </c>
      <c r="CQ17">
        <v>53</v>
      </c>
      <c r="CR17">
        <v>122</v>
      </c>
      <c r="CS17">
        <v>-1</v>
      </c>
      <c r="CT17">
        <v>51</v>
      </c>
      <c r="CU17">
        <v>4.35</v>
      </c>
      <c r="CV17">
        <v>61</v>
      </c>
      <c r="CW17">
        <v>69</v>
      </c>
      <c r="CX17">
        <v>1102</v>
      </c>
      <c r="CY17">
        <v>10840</v>
      </c>
      <c r="CZ17">
        <v>-1</v>
      </c>
      <c r="DA17">
        <v>174</v>
      </c>
      <c r="DB17">
        <v>7.92</v>
      </c>
      <c r="DC17">
        <v>1113</v>
      </c>
      <c r="DD17">
        <v>16415</v>
      </c>
      <c r="DE17">
        <v>-1</v>
      </c>
      <c r="DF17">
        <v>195</v>
      </c>
      <c r="DG17">
        <v>780</v>
      </c>
      <c r="DH17">
        <v>40</v>
      </c>
      <c r="DI17">
        <v>435</v>
      </c>
      <c r="DJ17">
        <v>2098</v>
      </c>
      <c r="DK17">
        <v>2098</v>
      </c>
      <c r="DL17">
        <v>12.11</v>
      </c>
      <c r="DM17">
        <v>-1</v>
      </c>
      <c r="DN17">
        <v>-1</v>
      </c>
      <c r="DO17">
        <v>0</v>
      </c>
      <c r="DP17">
        <v>-1</v>
      </c>
      <c r="DQ17">
        <v>10</v>
      </c>
      <c r="DR17">
        <v>-1</v>
      </c>
      <c r="DS17">
        <v>0</v>
      </c>
      <c r="DT17">
        <v>-1</v>
      </c>
      <c r="DU17">
        <v>0</v>
      </c>
      <c r="DV17">
        <v>-1</v>
      </c>
      <c r="DW17">
        <v>0</v>
      </c>
      <c r="DX17">
        <v>-1</v>
      </c>
      <c r="DY17">
        <v>0</v>
      </c>
      <c r="DZ17">
        <v>180.6</v>
      </c>
      <c r="EA17">
        <v>630</v>
      </c>
      <c r="EB17">
        <v>349</v>
      </c>
      <c r="EC17">
        <v>0</v>
      </c>
      <c r="ED17">
        <v>2.71</v>
      </c>
      <c r="EE17">
        <v>3.7</v>
      </c>
      <c r="EF17">
        <v>7</v>
      </c>
      <c r="EG17">
        <v>6</v>
      </c>
      <c r="EH17">
        <v>0</v>
      </c>
      <c r="EI17">
        <v>1.81</v>
      </c>
      <c r="EJ17">
        <v>10.64</v>
      </c>
      <c r="EK17">
        <v>349</v>
      </c>
      <c r="EL17">
        <v>2.71</v>
      </c>
      <c r="EM17">
        <v>10.64</v>
      </c>
      <c r="EN17">
        <v>349</v>
      </c>
      <c r="EO17">
        <v>1.81</v>
      </c>
      <c r="EP17">
        <v>86</v>
      </c>
      <c r="EQ17">
        <v>86</v>
      </c>
      <c r="ER17">
        <v>6</v>
      </c>
      <c r="ES17">
        <v>8.08</v>
      </c>
      <c r="ET17">
        <v>0</v>
      </c>
      <c r="EU17">
        <v>0</v>
      </c>
      <c r="EV17">
        <v>265</v>
      </c>
      <c r="EW17">
        <v>13.85</v>
      </c>
      <c r="EX17">
        <v>9.5</v>
      </c>
      <c r="EY17">
        <v>436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399.8</v>
      </c>
      <c r="FG17">
        <v>846</v>
      </c>
      <c r="FH17">
        <v>455</v>
      </c>
      <c r="FI17">
        <v>0</v>
      </c>
      <c r="FJ17">
        <v>1.63</v>
      </c>
      <c r="FK17">
        <v>10.64</v>
      </c>
      <c r="FL17">
        <v>349</v>
      </c>
      <c r="FM17">
        <v>1.63</v>
      </c>
      <c r="FN17">
        <v>51</v>
      </c>
      <c r="FO17">
        <v>51</v>
      </c>
      <c r="FP17">
        <v>3</v>
      </c>
      <c r="FQ17">
        <v>-1</v>
      </c>
      <c r="FR17">
        <v>-1</v>
      </c>
      <c r="FS17">
        <v>8.08</v>
      </c>
      <c r="FT17">
        <v>0</v>
      </c>
      <c r="FU17">
        <v>0</v>
      </c>
      <c r="FV17">
        <v>265</v>
      </c>
      <c r="FW17">
        <v>13.85</v>
      </c>
      <c r="FX17">
        <v>9.5</v>
      </c>
      <c r="FY17">
        <v>436</v>
      </c>
      <c r="FZ17">
        <v>2148</v>
      </c>
      <c r="GA17">
        <v>2148</v>
      </c>
      <c r="GB17">
        <v>2148</v>
      </c>
      <c r="GC17">
        <v>2148</v>
      </c>
      <c r="GD17">
        <v>2148</v>
      </c>
      <c r="GE17">
        <v>2148</v>
      </c>
      <c r="GF17">
        <v>-1</v>
      </c>
      <c r="GG17">
        <v>-1</v>
      </c>
      <c r="GH17" s="59"/>
      <c r="GI17">
        <v>2148</v>
      </c>
      <c r="GJ17">
        <v>10.1</v>
      </c>
      <c r="GK17">
        <v>0</v>
      </c>
      <c r="GL17">
        <v>0</v>
      </c>
      <c r="GM17">
        <v>265</v>
      </c>
      <c r="GN17">
        <v>436</v>
      </c>
      <c r="GO17">
        <v>17.41</v>
      </c>
      <c r="GP17">
        <v>17.41</v>
      </c>
      <c r="GQ17">
        <v>17.41</v>
      </c>
      <c r="GR17">
        <v>22.41</v>
      </c>
      <c r="GS17">
        <v>17.41</v>
      </c>
      <c r="GT17">
        <v>17.41</v>
      </c>
      <c r="GU17">
        <v>0</v>
      </c>
      <c r="GV17">
        <v>194</v>
      </c>
      <c r="GW17">
        <v>486</v>
      </c>
      <c r="GX17">
        <v>10.64</v>
      </c>
      <c r="GY17">
        <v>349</v>
      </c>
      <c r="GZ17">
        <v>2098</v>
      </c>
      <c r="HA17">
        <v>2098</v>
      </c>
      <c r="HB17">
        <v>12.11</v>
      </c>
      <c r="HC17">
        <v>-1</v>
      </c>
      <c r="HD17">
        <v>0</v>
      </c>
      <c r="HE17">
        <v>0</v>
      </c>
      <c r="HF17">
        <v>0</v>
      </c>
      <c r="HG17">
        <v>0</v>
      </c>
      <c r="HH17">
        <v>400</v>
      </c>
      <c r="HI17">
        <v>0</v>
      </c>
      <c r="HJ17">
        <v>4.44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0.98</v>
      </c>
      <c r="HS17">
        <v>0.45</v>
      </c>
      <c r="HT17">
        <v>42</v>
      </c>
      <c r="HU17">
        <v>35</v>
      </c>
      <c r="HV17">
        <v>0</v>
      </c>
      <c r="HW17">
        <v>0</v>
      </c>
      <c r="HX17">
        <v>0</v>
      </c>
      <c r="HY17" s="59" t="s">
        <v>627</v>
      </c>
      <c r="HZ17">
        <v>41893</v>
      </c>
      <c r="IA17">
        <v>35</v>
      </c>
      <c r="IB17">
        <v>2326</v>
      </c>
      <c r="IC17" s="59" t="s">
        <v>632</v>
      </c>
      <c r="ID17" s="59" t="s">
        <v>636</v>
      </c>
      <c r="IE17">
        <v>0</v>
      </c>
      <c r="IF17">
        <v>0</v>
      </c>
      <c r="IG17">
        <v>8</v>
      </c>
      <c r="IH17" s="59"/>
      <c r="II17" s="59"/>
      <c r="IK17" s="59"/>
      <c r="IL17" s="59"/>
      <c r="IR17" s="59"/>
    </row>
    <row r="18" spans="1:252" ht="12.75">
      <c r="A18">
        <v>1</v>
      </c>
      <c r="B18" s="59" t="s">
        <v>604</v>
      </c>
      <c r="C18" s="59" t="s">
        <v>605</v>
      </c>
      <c r="D18" s="59" t="s">
        <v>606</v>
      </c>
      <c r="E18" s="59" t="s">
        <v>607</v>
      </c>
      <c r="F18" s="59" t="s">
        <v>607</v>
      </c>
      <c r="G18" s="59" t="s">
        <v>1013</v>
      </c>
      <c r="H18" s="59"/>
      <c r="I18" s="59"/>
      <c r="J18" s="59"/>
      <c r="L18" s="59"/>
      <c r="M18" s="59"/>
      <c r="O18" s="59"/>
      <c r="Q18" s="59"/>
      <c r="R18" s="59"/>
      <c r="S18" s="59"/>
      <c r="U18" s="59"/>
      <c r="W18" s="59"/>
      <c r="X18" s="59"/>
      <c r="Z18" s="59"/>
      <c r="AA18" s="59"/>
      <c r="AC18" s="59"/>
      <c r="AE18" s="59"/>
      <c r="AJ18" s="59"/>
      <c r="AM18" s="59"/>
      <c r="AN18" s="59"/>
      <c r="AT18" s="59"/>
      <c r="AU18" s="59"/>
      <c r="AV18" s="59"/>
      <c r="AW18" s="59"/>
      <c r="AY18" s="59"/>
      <c r="BA18" s="59"/>
      <c r="BB18" s="59"/>
      <c r="BC18" s="59"/>
      <c r="BH18" s="59"/>
      <c r="BJ18" s="59"/>
      <c r="BL18" s="59"/>
      <c r="BM18" s="59"/>
      <c r="BN18" s="59"/>
      <c r="BU18" s="59"/>
      <c r="BV18" s="59"/>
      <c r="BZ18" s="59"/>
      <c r="CA18" s="59"/>
      <c r="CB18">
        <v>3471</v>
      </c>
      <c r="CC18">
        <v>522</v>
      </c>
      <c r="CE18" s="59"/>
      <c r="CG18" s="59"/>
      <c r="CI18">
        <v>17800</v>
      </c>
      <c r="CJ18">
        <v>194</v>
      </c>
      <c r="CK18">
        <v>20278</v>
      </c>
      <c r="CL18">
        <v>486</v>
      </c>
      <c r="CM18" s="59" t="s">
        <v>624</v>
      </c>
      <c r="CN18">
        <v>43</v>
      </c>
      <c r="CO18">
        <v>43</v>
      </c>
      <c r="CP18">
        <v>-1</v>
      </c>
      <c r="CQ18">
        <v>53</v>
      </c>
      <c r="CR18">
        <v>122</v>
      </c>
      <c r="CS18">
        <v>-1</v>
      </c>
      <c r="CT18">
        <v>51</v>
      </c>
      <c r="CU18">
        <v>4.35</v>
      </c>
      <c r="CV18">
        <v>61</v>
      </c>
      <c r="CW18">
        <v>69</v>
      </c>
      <c r="CX18">
        <v>1102</v>
      </c>
      <c r="CY18">
        <v>10840</v>
      </c>
      <c r="CZ18">
        <v>-1</v>
      </c>
      <c r="DA18">
        <v>174</v>
      </c>
      <c r="DB18">
        <v>7.92</v>
      </c>
      <c r="DC18">
        <v>1113</v>
      </c>
      <c r="DD18">
        <v>16415</v>
      </c>
      <c r="DE18">
        <v>-1</v>
      </c>
      <c r="DF18">
        <v>195</v>
      </c>
      <c r="DG18">
        <v>780</v>
      </c>
      <c r="DH18">
        <v>40</v>
      </c>
      <c r="DI18">
        <v>435</v>
      </c>
      <c r="DJ18">
        <v>2098</v>
      </c>
      <c r="DK18">
        <v>2098</v>
      </c>
      <c r="DL18">
        <v>12.11</v>
      </c>
      <c r="DM18">
        <v>-1</v>
      </c>
      <c r="DN18">
        <v>-1</v>
      </c>
      <c r="DO18">
        <v>0</v>
      </c>
      <c r="DP18">
        <v>-1</v>
      </c>
      <c r="DQ18">
        <v>10</v>
      </c>
      <c r="DR18">
        <v>-1</v>
      </c>
      <c r="DS18">
        <v>0</v>
      </c>
      <c r="DT18">
        <v>-1</v>
      </c>
      <c r="DU18">
        <v>0</v>
      </c>
      <c r="DV18">
        <v>-1</v>
      </c>
      <c r="DW18">
        <v>0</v>
      </c>
      <c r="DX18">
        <v>-1</v>
      </c>
      <c r="DY18">
        <v>0</v>
      </c>
      <c r="DZ18">
        <v>180.6</v>
      </c>
      <c r="EA18">
        <v>630</v>
      </c>
      <c r="EB18">
        <v>349</v>
      </c>
      <c r="EC18">
        <v>0</v>
      </c>
      <c r="ED18">
        <v>2.71</v>
      </c>
      <c r="EE18">
        <v>3.7</v>
      </c>
      <c r="EF18">
        <v>7</v>
      </c>
      <c r="EG18">
        <v>6</v>
      </c>
      <c r="EH18">
        <v>0</v>
      </c>
      <c r="EI18">
        <v>1.81</v>
      </c>
      <c r="EJ18">
        <v>10.64</v>
      </c>
      <c r="EK18">
        <v>349</v>
      </c>
      <c r="EL18">
        <v>2.71</v>
      </c>
      <c r="EM18">
        <v>10.64</v>
      </c>
      <c r="EN18">
        <v>349</v>
      </c>
      <c r="EO18">
        <v>1.81</v>
      </c>
      <c r="EP18">
        <v>86</v>
      </c>
      <c r="EQ18">
        <v>86</v>
      </c>
      <c r="ER18">
        <v>6</v>
      </c>
      <c r="ES18">
        <v>8.08</v>
      </c>
      <c r="ET18">
        <v>0</v>
      </c>
      <c r="EU18">
        <v>0</v>
      </c>
      <c r="EV18">
        <v>265</v>
      </c>
      <c r="EW18">
        <v>13.85</v>
      </c>
      <c r="EX18">
        <v>9.5</v>
      </c>
      <c r="EY18">
        <v>436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399.8</v>
      </c>
      <c r="FG18">
        <v>846</v>
      </c>
      <c r="FH18">
        <v>455</v>
      </c>
      <c r="FI18">
        <v>0</v>
      </c>
      <c r="FJ18">
        <v>1.63</v>
      </c>
      <c r="FK18">
        <v>10.64</v>
      </c>
      <c r="FL18">
        <v>349</v>
      </c>
      <c r="FM18">
        <v>1.63</v>
      </c>
      <c r="FN18">
        <v>51</v>
      </c>
      <c r="FO18">
        <v>51</v>
      </c>
      <c r="FP18">
        <v>3</v>
      </c>
      <c r="FQ18">
        <v>-1</v>
      </c>
      <c r="FR18">
        <v>-1</v>
      </c>
      <c r="FS18">
        <v>8.08</v>
      </c>
      <c r="FT18">
        <v>0</v>
      </c>
      <c r="FU18">
        <v>0</v>
      </c>
      <c r="FV18">
        <v>265</v>
      </c>
      <c r="FW18">
        <v>13.85</v>
      </c>
      <c r="FX18">
        <v>9.5</v>
      </c>
      <c r="FY18">
        <v>436</v>
      </c>
      <c r="FZ18">
        <v>2148</v>
      </c>
      <c r="GA18">
        <v>2148</v>
      </c>
      <c r="GB18">
        <v>2148</v>
      </c>
      <c r="GC18">
        <v>2148</v>
      </c>
      <c r="GD18">
        <v>2148</v>
      </c>
      <c r="GE18">
        <v>2148</v>
      </c>
      <c r="GF18">
        <v>-1</v>
      </c>
      <c r="GG18">
        <v>-1</v>
      </c>
      <c r="GH18" s="59"/>
      <c r="GI18">
        <v>2148</v>
      </c>
      <c r="GJ18">
        <v>10.1</v>
      </c>
      <c r="GK18">
        <v>0</v>
      </c>
      <c r="GL18">
        <v>0</v>
      </c>
      <c r="GM18">
        <v>265</v>
      </c>
      <c r="GN18">
        <v>436</v>
      </c>
      <c r="GO18">
        <v>17.41</v>
      </c>
      <c r="GP18">
        <v>17.41</v>
      </c>
      <c r="GQ18">
        <v>17.41</v>
      </c>
      <c r="GR18">
        <v>22.41</v>
      </c>
      <c r="GS18">
        <v>17.41</v>
      </c>
      <c r="GT18">
        <v>17.41</v>
      </c>
      <c r="GU18">
        <v>0</v>
      </c>
      <c r="GV18">
        <v>194</v>
      </c>
      <c r="GW18">
        <v>486</v>
      </c>
      <c r="GX18">
        <v>10.64</v>
      </c>
      <c r="GY18">
        <v>349</v>
      </c>
      <c r="GZ18">
        <v>2098</v>
      </c>
      <c r="HA18">
        <v>2098</v>
      </c>
      <c r="HB18">
        <v>12.11</v>
      </c>
      <c r="HC18">
        <v>-1</v>
      </c>
      <c r="HD18">
        <v>0</v>
      </c>
      <c r="HE18">
        <v>0</v>
      </c>
      <c r="HF18">
        <v>0</v>
      </c>
      <c r="HG18">
        <v>0</v>
      </c>
      <c r="HH18">
        <v>400</v>
      </c>
      <c r="HI18">
        <v>0</v>
      </c>
      <c r="HJ18">
        <v>4.44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0.98</v>
      </c>
      <c r="HS18">
        <v>0.45</v>
      </c>
      <c r="HT18">
        <v>42</v>
      </c>
      <c r="HU18">
        <v>34</v>
      </c>
      <c r="HV18">
        <v>40128</v>
      </c>
      <c r="HW18">
        <v>0</v>
      </c>
      <c r="HX18">
        <v>0</v>
      </c>
      <c r="HY18" s="59" t="s">
        <v>1053</v>
      </c>
      <c r="HZ18">
        <v>47982</v>
      </c>
      <c r="IA18">
        <v>35</v>
      </c>
      <c r="IB18">
        <v>3246</v>
      </c>
      <c r="IC18" s="59" t="s">
        <v>632</v>
      </c>
      <c r="ID18" s="59" t="s">
        <v>636</v>
      </c>
      <c r="IE18">
        <v>0</v>
      </c>
      <c r="IF18">
        <v>0</v>
      </c>
      <c r="IG18">
        <v>9</v>
      </c>
      <c r="IH18" s="59"/>
      <c r="II18" s="59"/>
      <c r="IK18" s="59"/>
      <c r="IL18" s="59"/>
      <c r="IR18" s="59"/>
    </row>
    <row r="19" spans="1:252" ht="12.75">
      <c r="A19">
        <v>1</v>
      </c>
      <c r="B19" s="59" t="s">
        <v>604</v>
      </c>
      <c r="C19" s="59" t="s">
        <v>605</v>
      </c>
      <c r="D19" s="59" t="s">
        <v>606</v>
      </c>
      <c r="E19" s="59" t="s">
        <v>607</v>
      </c>
      <c r="F19" s="59" t="s">
        <v>607</v>
      </c>
      <c r="G19" s="59" t="s">
        <v>1013</v>
      </c>
      <c r="H19" s="59"/>
      <c r="I19" s="59"/>
      <c r="J19" s="59"/>
      <c r="L19" s="59"/>
      <c r="M19" s="59"/>
      <c r="O19" s="59"/>
      <c r="Q19" s="59"/>
      <c r="R19" s="59"/>
      <c r="S19" s="59"/>
      <c r="U19" s="59"/>
      <c r="W19" s="59"/>
      <c r="X19" s="59"/>
      <c r="Z19" s="59"/>
      <c r="AA19" s="59"/>
      <c r="AC19" s="59"/>
      <c r="AE19" s="59"/>
      <c r="AJ19" s="59"/>
      <c r="AM19" s="59"/>
      <c r="AN19" s="59"/>
      <c r="AT19" s="59"/>
      <c r="AU19" s="59"/>
      <c r="AV19" s="59"/>
      <c r="AW19" s="59"/>
      <c r="AY19" s="59"/>
      <c r="BA19" s="59"/>
      <c r="BB19" s="59"/>
      <c r="BC19" s="59"/>
      <c r="BH19" s="59"/>
      <c r="BJ19" s="59"/>
      <c r="BL19" s="59"/>
      <c r="BM19" s="59"/>
      <c r="BN19" s="59"/>
      <c r="BU19" s="59"/>
      <c r="BV19" s="59"/>
      <c r="BZ19" s="59"/>
      <c r="CA19" s="59"/>
      <c r="CB19">
        <v>3471</v>
      </c>
      <c r="CC19">
        <v>522</v>
      </c>
      <c r="CE19" s="59"/>
      <c r="CG19" s="59"/>
      <c r="CI19">
        <v>17800</v>
      </c>
      <c r="CJ19">
        <v>194</v>
      </c>
      <c r="CK19">
        <v>20278</v>
      </c>
      <c r="CL19">
        <v>486</v>
      </c>
      <c r="CM19" s="59" t="s">
        <v>624</v>
      </c>
      <c r="CN19">
        <v>43</v>
      </c>
      <c r="CO19">
        <v>43</v>
      </c>
      <c r="CP19">
        <v>-1</v>
      </c>
      <c r="CQ19">
        <v>53</v>
      </c>
      <c r="CR19">
        <v>122</v>
      </c>
      <c r="CS19">
        <v>-1</v>
      </c>
      <c r="CT19">
        <v>51</v>
      </c>
      <c r="CU19">
        <v>4.35</v>
      </c>
      <c r="CV19">
        <v>61</v>
      </c>
      <c r="CW19">
        <v>69</v>
      </c>
      <c r="CX19">
        <v>1102</v>
      </c>
      <c r="CY19">
        <v>10840</v>
      </c>
      <c r="CZ19">
        <v>-1</v>
      </c>
      <c r="DA19">
        <v>174</v>
      </c>
      <c r="DB19">
        <v>7.92</v>
      </c>
      <c r="DC19">
        <v>1113</v>
      </c>
      <c r="DD19">
        <v>16415</v>
      </c>
      <c r="DE19">
        <v>-1</v>
      </c>
      <c r="DF19">
        <v>195</v>
      </c>
      <c r="DG19">
        <v>780</v>
      </c>
      <c r="DH19">
        <v>40</v>
      </c>
      <c r="DI19">
        <v>435</v>
      </c>
      <c r="DJ19">
        <v>2098</v>
      </c>
      <c r="DK19">
        <v>2098</v>
      </c>
      <c r="DL19">
        <v>12.11</v>
      </c>
      <c r="DM19">
        <v>-1</v>
      </c>
      <c r="DN19">
        <v>-1</v>
      </c>
      <c r="DO19">
        <v>0</v>
      </c>
      <c r="DP19">
        <v>-1</v>
      </c>
      <c r="DQ19">
        <v>10</v>
      </c>
      <c r="DR19">
        <v>-1</v>
      </c>
      <c r="DS19">
        <v>0</v>
      </c>
      <c r="DT19">
        <v>-1</v>
      </c>
      <c r="DU19">
        <v>0</v>
      </c>
      <c r="DV19">
        <v>-1</v>
      </c>
      <c r="DW19">
        <v>0</v>
      </c>
      <c r="DX19">
        <v>-1</v>
      </c>
      <c r="DY19">
        <v>0</v>
      </c>
      <c r="DZ19">
        <v>180.6</v>
      </c>
      <c r="EA19">
        <v>630</v>
      </c>
      <c r="EB19">
        <v>349</v>
      </c>
      <c r="EC19">
        <v>0</v>
      </c>
      <c r="ED19">
        <v>2.71</v>
      </c>
      <c r="EE19">
        <v>3.7</v>
      </c>
      <c r="EF19">
        <v>7</v>
      </c>
      <c r="EG19">
        <v>6</v>
      </c>
      <c r="EH19">
        <v>0</v>
      </c>
      <c r="EI19">
        <v>1.81</v>
      </c>
      <c r="EJ19">
        <v>10.64</v>
      </c>
      <c r="EK19">
        <v>349</v>
      </c>
      <c r="EL19">
        <v>2.71</v>
      </c>
      <c r="EM19">
        <v>10.64</v>
      </c>
      <c r="EN19">
        <v>349</v>
      </c>
      <c r="EO19">
        <v>1.81</v>
      </c>
      <c r="EP19">
        <v>86</v>
      </c>
      <c r="EQ19">
        <v>86</v>
      </c>
      <c r="ER19">
        <v>6</v>
      </c>
      <c r="ES19">
        <v>8.08</v>
      </c>
      <c r="ET19">
        <v>0</v>
      </c>
      <c r="EU19">
        <v>0</v>
      </c>
      <c r="EV19">
        <v>265</v>
      </c>
      <c r="EW19">
        <v>13.85</v>
      </c>
      <c r="EX19">
        <v>9.5</v>
      </c>
      <c r="EY19">
        <v>436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399.8</v>
      </c>
      <c r="FG19">
        <v>846</v>
      </c>
      <c r="FH19">
        <v>455</v>
      </c>
      <c r="FI19">
        <v>0</v>
      </c>
      <c r="FJ19">
        <v>1.63</v>
      </c>
      <c r="FK19">
        <v>10.64</v>
      </c>
      <c r="FL19">
        <v>349</v>
      </c>
      <c r="FM19">
        <v>1.63</v>
      </c>
      <c r="FN19">
        <v>51</v>
      </c>
      <c r="FO19">
        <v>51</v>
      </c>
      <c r="FP19">
        <v>3</v>
      </c>
      <c r="FQ19">
        <v>-1</v>
      </c>
      <c r="FR19">
        <v>-1</v>
      </c>
      <c r="FS19">
        <v>8.08</v>
      </c>
      <c r="FT19">
        <v>0</v>
      </c>
      <c r="FU19">
        <v>0</v>
      </c>
      <c r="FV19">
        <v>265</v>
      </c>
      <c r="FW19">
        <v>13.85</v>
      </c>
      <c r="FX19">
        <v>9.5</v>
      </c>
      <c r="FY19">
        <v>436</v>
      </c>
      <c r="FZ19">
        <v>2148</v>
      </c>
      <c r="GA19">
        <v>2148</v>
      </c>
      <c r="GB19">
        <v>2148</v>
      </c>
      <c r="GC19">
        <v>2148</v>
      </c>
      <c r="GD19">
        <v>2148</v>
      </c>
      <c r="GE19">
        <v>2148</v>
      </c>
      <c r="GF19">
        <v>-1</v>
      </c>
      <c r="GG19">
        <v>-1</v>
      </c>
      <c r="GH19" s="59"/>
      <c r="GI19">
        <v>2148</v>
      </c>
      <c r="GJ19">
        <v>10.1</v>
      </c>
      <c r="GK19">
        <v>0</v>
      </c>
      <c r="GL19">
        <v>0</v>
      </c>
      <c r="GM19">
        <v>265</v>
      </c>
      <c r="GN19">
        <v>436</v>
      </c>
      <c r="GO19">
        <v>17.41</v>
      </c>
      <c r="GP19">
        <v>17.41</v>
      </c>
      <c r="GQ19">
        <v>17.41</v>
      </c>
      <c r="GR19">
        <v>22.41</v>
      </c>
      <c r="GS19">
        <v>17.41</v>
      </c>
      <c r="GT19">
        <v>17.41</v>
      </c>
      <c r="GU19">
        <v>0</v>
      </c>
      <c r="GV19">
        <v>194</v>
      </c>
      <c r="GW19">
        <v>486</v>
      </c>
      <c r="GX19">
        <v>10.64</v>
      </c>
      <c r="GY19">
        <v>349</v>
      </c>
      <c r="GZ19">
        <v>2098</v>
      </c>
      <c r="HA19">
        <v>2098</v>
      </c>
      <c r="HB19">
        <v>12.11</v>
      </c>
      <c r="HC19">
        <v>-1</v>
      </c>
      <c r="HD19">
        <v>0</v>
      </c>
      <c r="HE19">
        <v>0</v>
      </c>
      <c r="HF19">
        <v>0</v>
      </c>
      <c r="HG19">
        <v>0</v>
      </c>
      <c r="HH19">
        <v>400</v>
      </c>
      <c r="HI19">
        <v>0</v>
      </c>
      <c r="HJ19">
        <v>4.44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0.98</v>
      </c>
      <c r="HS19">
        <v>0.45</v>
      </c>
      <c r="HT19">
        <v>42</v>
      </c>
      <c r="HU19">
        <v>0</v>
      </c>
      <c r="HV19">
        <v>0</v>
      </c>
      <c r="HW19">
        <v>0</v>
      </c>
      <c r="HX19">
        <v>0</v>
      </c>
      <c r="HY19" s="59" t="s">
        <v>629</v>
      </c>
      <c r="HZ19">
        <v>49486</v>
      </c>
      <c r="IA19">
        <v>0</v>
      </c>
      <c r="IB19">
        <v>0</v>
      </c>
      <c r="IC19" s="59" t="s">
        <v>633</v>
      </c>
      <c r="ID19" s="59" t="s">
        <v>637</v>
      </c>
      <c r="IE19">
        <v>0</v>
      </c>
      <c r="IF19">
        <v>990622528</v>
      </c>
      <c r="IG19">
        <v>10</v>
      </c>
      <c r="IH19" s="59"/>
      <c r="II19" s="59"/>
      <c r="IK19" s="59"/>
      <c r="IL19" s="59"/>
      <c r="IR19" s="59"/>
    </row>
    <row r="20" spans="1:252" ht="12.75">
      <c r="A20">
        <v>1</v>
      </c>
      <c r="B20" s="59" t="s">
        <v>604</v>
      </c>
      <c r="C20" s="59" t="s">
        <v>605</v>
      </c>
      <c r="D20" s="59" t="s">
        <v>606</v>
      </c>
      <c r="E20" s="59" t="s">
        <v>607</v>
      </c>
      <c r="F20" s="59" t="s">
        <v>607</v>
      </c>
      <c r="G20" s="59" t="s">
        <v>1013</v>
      </c>
      <c r="H20" s="59"/>
      <c r="I20" s="59"/>
      <c r="J20" s="59"/>
      <c r="L20" s="59"/>
      <c r="M20" s="59"/>
      <c r="O20" s="59"/>
      <c r="Q20" s="59"/>
      <c r="R20" s="59"/>
      <c r="S20" s="59"/>
      <c r="U20" s="59"/>
      <c r="W20" s="59"/>
      <c r="X20" s="59"/>
      <c r="Z20" s="59"/>
      <c r="AA20" s="59"/>
      <c r="AC20" s="59"/>
      <c r="AE20" s="59"/>
      <c r="AJ20" s="59"/>
      <c r="AM20" s="59"/>
      <c r="AN20" s="59"/>
      <c r="AT20" s="59"/>
      <c r="AU20" s="59"/>
      <c r="AV20" s="59"/>
      <c r="AW20" s="59"/>
      <c r="AY20" s="59"/>
      <c r="BA20" s="59"/>
      <c r="BB20" s="59"/>
      <c r="BC20" s="59"/>
      <c r="BH20" s="59"/>
      <c r="BJ20" s="59"/>
      <c r="BL20" s="59"/>
      <c r="BM20" s="59"/>
      <c r="BN20" s="59"/>
      <c r="BU20" s="59"/>
      <c r="BV20" s="59"/>
      <c r="BZ20" s="59"/>
      <c r="CA20" s="59"/>
      <c r="CB20">
        <v>3471</v>
      </c>
      <c r="CC20">
        <v>522</v>
      </c>
      <c r="CE20" s="59"/>
      <c r="CG20" s="59"/>
      <c r="CI20">
        <v>17800</v>
      </c>
      <c r="CJ20">
        <v>194</v>
      </c>
      <c r="CK20">
        <v>20278</v>
      </c>
      <c r="CL20">
        <v>486</v>
      </c>
      <c r="CM20" s="59" t="s">
        <v>624</v>
      </c>
      <c r="CN20">
        <v>43</v>
      </c>
      <c r="CO20">
        <v>43</v>
      </c>
      <c r="CP20">
        <v>-1</v>
      </c>
      <c r="CQ20">
        <v>53</v>
      </c>
      <c r="CR20">
        <v>122</v>
      </c>
      <c r="CS20">
        <v>-1</v>
      </c>
      <c r="CT20">
        <v>51</v>
      </c>
      <c r="CU20">
        <v>4.35</v>
      </c>
      <c r="CV20">
        <v>61</v>
      </c>
      <c r="CW20">
        <v>69</v>
      </c>
      <c r="CX20">
        <v>1102</v>
      </c>
      <c r="CY20">
        <v>10840</v>
      </c>
      <c r="CZ20">
        <v>-1</v>
      </c>
      <c r="DA20">
        <v>174</v>
      </c>
      <c r="DB20">
        <v>7.92</v>
      </c>
      <c r="DC20">
        <v>1113</v>
      </c>
      <c r="DD20">
        <v>16415</v>
      </c>
      <c r="DE20">
        <v>-1</v>
      </c>
      <c r="DF20">
        <v>195</v>
      </c>
      <c r="DG20">
        <v>780</v>
      </c>
      <c r="DH20">
        <v>40</v>
      </c>
      <c r="DI20">
        <v>435</v>
      </c>
      <c r="DJ20">
        <v>2098</v>
      </c>
      <c r="DK20">
        <v>2098</v>
      </c>
      <c r="DL20">
        <v>12.11</v>
      </c>
      <c r="DM20">
        <v>-1</v>
      </c>
      <c r="DN20">
        <v>-1</v>
      </c>
      <c r="DO20">
        <v>0</v>
      </c>
      <c r="DP20">
        <v>-1</v>
      </c>
      <c r="DQ20">
        <v>10</v>
      </c>
      <c r="DR20">
        <v>-1</v>
      </c>
      <c r="DS20">
        <v>0</v>
      </c>
      <c r="DT20">
        <v>-1</v>
      </c>
      <c r="DU20">
        <v>0</v>
      </c>
      <c r="DV20">
        <v>-1</v>
      </c>
      <c r="DW20">
        <v>0</v>
      </c>
      <c r="DX20">
        <v>-1</v>
      </c>
      <c r="DY20">
        <v>0</v>
      </c>
      <c r="DZ20">
        <v>180.6</v>
      </c>
      <c r="EA20">
        <v>630</v>
      </c>
      <c r="EB20">
        <v>349</v>
      </c>
      <c r="EC20">
        <v>0</v>
      </c>
      <c r="ED20">
        <v>2.71</v>
      </c>
      <c r="EE20">
        <v>3.7</v>
      </c>
      <c r="EF20">
        <v>7</v>
      </c>
      <c r="EG20">
        <v>6</v>
      </c>
      <c r="EH20">
        <v>0</v>
      </c>
      <c r="EI20">
        <v>1.81</v>
      </c>
      <c r="EJ20">
        <v>10.64</v>
      </c>
      <c r="EK20">
        <v>349</v>
      </c>
      <c r="EL20">
        <v>2.71</v>
      </c>
      <c r="EM20">
        <v>10.64</v>
      </c>
      <c r="EN20">
        <v>349</v>
      </c>
      <c r="EO20">
        <v>1.81</v>
      </c>
      <c r="EP20">
        <v>86</v>
      </c>
      <c r="EQ20">
        <v>86</v>
      </c>
      <c r="ER20">
        <v>6</v>
      </c>
      <c r="ES20">
        <v>8.08</v>
      </c>
      <c r="ET20">
        <v>0</v>
      </c>
      <c r="EU20">
        <v>0</v>
      </c>
      <c r="EV20">
        <v>265</v>
      </c>
      <c r="EW20">
        <v>13.85</v>
      </c>
      <c r="EX20">
        <v>9.5</v>
      </c>
      <c r="EY20">
        <v>436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399.8</v>
      </c>
      <c r="FG20">
        <v>846</v>
      </c>
      <c r="FH20">
        <v>455</v>
      </c>
      <c r="FI20">
        <v>0</v>
      </c>
      <c r="FJ20">
        <v>1.63</v>
      </c>
      <c r="FK20">
        <v>10.64</v>
      </c>
      <c r="FL20">
        <v>349</v>
      </c>
      <c r="FM20">
        <v>1.63</v>
      </c>
      <c r="FN20">
        <v>51</v>
      </c>
      <c r="FO20">
        <v>51</v>
      </c>
      <c r="FP20">
        <v>3</v>
      </c>
      <c r="FQ20">
        <v>-1</v>
      </c>
      <c r="FR20">
        <v>-1</v>
      </c>
      <c r="FS20">
        <v>8.08</v>
      </c>
      <c r="FT20">
        <v>0</v>
      </c>
      <c r="FU20">
        <v>0</v>
      </c>
      <c r="FV20">
        <v>265</v>
      </c>
      <c r="FW20">
        <v>13.85</v>
      </c>
      <c r="FX20">
        <v>9.5</v>
      </c>
      <c r="FY20">
        <v>436</v>
      </c>
      <c r="FZ20">
        <v>2148</v>
      </c>
      <c r="GA20">
        <v>2148</v>
      </c>
      <c r="GB20">
        <v>2148</v>
      </c>
      <c r="GC20">
        <v>2148</v>
      </c>
      <c r="GD20">
        <v>2148</v>
      </c>
      <c r="GE20">
        <v>2148</v>
      </c>
      <c r="GF20">
        <v>-1</v>
      </c>
      <c r="GG20">
        <v>-1</v>
      </c>
      <c r="GH20" s="59"/>
      <c r="GI20">
        <v>2148</v>
      </c>
      <c r="GJ20">
        <v>10.1</v>
      </c>
      <c r="GK20">
        <v>0</v>
      </c>
      <c r="GL20">
        <v>0</v>
      </c>
      <c r="GM20">
        <v>265</v>
      </c>
      <c r="GN20">
        <v>436</v>
      </c>
      <c r="GO20">
        <v>17.41</v>
      </c>
      <c r="GP20">
        <v>17.41</v>
      </c>
      <c r="GQ20">
        <v>17.41</v>
      </c>
      <c r="GR20">
        <v>22.41</v>
      </c>
      <c r="GS20">
        <v>17.41</v>
      </c>
      <c r="GT20">
        <v>17.41</v>
      </c>
      <c r="GU20">
        <v>0</v>
      </c>
      <c r="GV20">
        <v>194</v>
      </c>
      <c r="GW20">
        <v>486</v>
      </c>
      <c r="GX20">
        <v>10.64</v>
      </c>
      <c r="GY20">
        <v>349</v>
      </c>
      <c r="GZ20">
        <v>2098</v>
      </c>
      <c r="HA20">
        <v>2098</v>
      </c>
      <c r="HB20">
        <v>12.11</v>
      </c>
      <c r="HC20">
        <v>-1</v>
      </c>
      <c r="HD20">
        <v>0</v>
      </c>
      <c r="HE20">
        <v>0</v>
      </c>
      <c r="HF20">
        <v>0</v>
      </c>
      <c r="HG20">
        <v>0</v>
      </c>
      <c r="HH20">
        <v>400</v>
      </c>
      <c r="HI20">
        <v>0</v>
      </c>
      <c r="HJ20">
        <v>4.44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0.98</v>
      </c>
      <c r="HS20">
        <v>0.45</v>
      </c>
      <c r="HT20">
        <v>42</v>
      </c>
      <c r="HU20">
        <v>0</v>
      </c>
      <c r="HV20">
        <v>0</v>
      </c>
      <c r="HW20">
        <v>0</v>
      </c>
      <c r="HX20">
        <v>0</v>
      </c>
      <c r="HY20" s="59" t="s">
        <v>630</v>
      </c>
      <c r="HZ20">
        <v>47512</v>
      </c>
      <c r="IA20">
        <v>0</v>
      </c>
      <c r="IB20">
        <v>0</v>
      </c>
      <c r="IC20" s="59" t="s">
        <v>633</v>
      </c>
      <c r="ID20" s="59" t="s">
        <v>637</v>
      </c>
      <c r="IE20">
        <v>0</v>
      </c>
      <c r="IF20">
        <v>1974396672</v>
      </c>
      <c r="IG20">
        <v>11</v>
      </c>
      <c r="IH20" s="59"/>
      <c r="II20" s="59"/>
      <c r="IK20" s="59"/>
      <c r="IL20" s="59"/>
      <c r="IR20" s="59"/>
    </row>
    <row r="21" spans="1:252" ht="12.75">
      <c r="A21">
        <v>1</v>
      </c>
      <c r="B21" s="59" t="s">
        <v>604</v>
      </c>
      <c r="C21" s="59" t="s">
        <v>605</v>
      </c>
      <c r="D21" s="59" t="s">
        <v>606</v>
      </c>
      <c r="E21" s="59" t="s">
        <v>607</v>
      </c>
      <c r="F21" s="59" t="s">
        <v>607</v>
      </c>
      <c r="G21" s="59" t="s">
        <v>1013</v>
      </c>
      <c r="H21" s="59"/>
      <c r="I21" s="59"/>
      <c r="J21" s="59"/>
      <c r="L21" s="59"/>
      <c r="M21" s="59"/>
      <c r="O21" s="59"/>
      <c r="Q21" s="59"/>
      <c r="R21" s="59"/>
      <c r="S21" s="59"/>
      <c r="U21" s="59"/>
      <c r="W21" s="59"/>
      <c r="X21" s="59"/>
      <c r="Z21" s="59"/>
      <c r="AA21" s="59"/>
      <c r="AC21" s="59"/>
      <c r="AE21" s="59"/>
      <c r="AJ21" s="59"/>
      <c r="AM21" s="59"/>
      <c r="AN21" s="59"/>
      <c r="AT21" s="59"/>
      <c r="AU21" s="59"/>
      <c r="AV21" s="59"/>
      <c r="AW21" s="59"/>
      <c r="AY21" s="59"/>
      <c r="BA21" s="59"/>
      <c r="BB21" s="59"/>
      <c r="BC21" s="59"/>
      <c r="BH21" s="59"/>
      <c r="BJ21" s="59"/>
      <c r="BL21" s="59"/>
      <c r="BM21" s="59"/>
      <c r="BN21" s="59"/>
      <c r="BU21" s="59"/>
      <c r="BV21" s="59"/>
      <c r="BZ21" s="59"/>
      <c r="CA21" s="59"/>
      <c r="CB21">
        <v>3471</v>
      </c>
      <c r="CC21">
        <v>522</v>
      </c>
      <c r="CE21" s="59"/>
      <c r="CG21" s="59"/>
      <c r="CI21">
        <v>17800</v>
      </c>
      <c r="CJ21">
        <v>194</v>
      </c>
      <c r="CK21">
        <v>20278</v>
      </c>
      <c r="CL21">
        <v>486</v>
      </c>
      <c r="CM21" s="59" t="s">
        <v>624</v>
      </c>
      <c r="CN21">
        <v>43</v>
      </c>
      <c r="CO21">
        <v>43</v>
      </c>
      <c r="CP21">
        <v>-1</v>
      </c>
      <c r="CQ21">
        <v>53</v>
      </c>
      <c r="CR21">
        <v>122</v>
      </c>
      <c r="CS21">
        <v>-1</v>
      </c>
      <c r="CT21">
        <v>51</v>
      </c>
      <c r="CU21">
        <v>4.35</v>
      </c>
      <c r="CV21">
        <v>61</v>
      </c>
      <c r="CW21">
        <v>69</v>
      </c>
      <c r="CX21">
        <v>1102</v>
      </c>
      <c r="CY21">
        <v>10840</v>
      </c>
      <c r="CZ21">
        <v>-1</v>
      </c>
      <c r="DA21">
        <v>174</v>
      </c>
      <c r="DB21">
        <v>7.92</v>
      </c>
      <c r="DC21">
        <v>1113</v>
      </c>
      <c r="DD21">
        <v>16415</v>
      </c>
      <c r="DE21">
        <v>-1</v>
      </c>
      <c r="DF21">
        <v>195</v>
      </c>
      <c r="DG21">
        <v>780</v>
      </c>
      <c r="DH21">
        <v>40</v>
      </c>
      <c r="DI21">
        <v>435</v>
      </c>
      <c r="DJ21">
        <v>2098</v>
      </c>
      <c r="DK21">
        <v>2098</v>
      </c>
      <c r="DL21">
        <v>12.11</v>
      </c>
      <c r="DM21">
        <v>-1</v>
      </c>
      <c r="DN21">
        <v>-1</v>
      </c>
      <c r="DO21">
        <v>0</v>
      </c>
      <c r="DP21">
        <v>-1</v>
      </c>
      <c r="DQ21">
        <v>10</v>
      </c>
      <c r="DR21">
        <v>-1</v>
      </c>
      <c r="DS21">
        <v>0</v>
      </c>
      <c r="DT21">
        <v>-1</v>
      </c>
      <c r="DU21">
        <v>0</v>
      </c>
      <c r="DV21">
        <v>-1</v>
      </c>
      <c r="DW21">
        <v>0</v>
      </c>
      <c r="DX21">
        <v>-1</v>
      </c>
      <c r="DY21">
        <v>0</v>
      </c>
      <c r="DZ21">
        <v>180.6</v>
      </c>
      <c r="EA21">
        <v>630</v>
      </c>
      <c r="EB21">
        <v>349</v>
      </c>
      <c r="EC21">
        <v>0</v>
      </c>
      <c r="ED21">
        <v>2.71</v>
      </c>
      <c r="EE21">
        <v>3.7</v>
      </c>
      <c r="EF21">
        <v>7</v>
      </c>
      <c r="EG21">
        <v>6</v>
      </c>
      <c r="EH21">
        <v>0</v>
      </c>
      <c r="EI21">
        <v>1.81</v>
      </c>
      <c r="EJ21">
        <v>10.64</v>
      </c>
      <c r="EK21">
        <v>349</v>
      </c>
      <c r="EL21">
        <v>2.71</v>
      </c>
      <c r="EM21">
        <v>10.64</v>
      </c>
      <c r="EN21">
        <v>349</v>
      </c>
      <c r="EO21">
        <v>1.81</v>
      </c>
      <c r="EP21">
        <v>86</v>
      </c>
      <c r="EQ21">
        <v>86</v>
      </c>
      <c r="ER21">
        <v>6</v>
      </c>
      <c r="ES21">
        <v>8.08</v>
      </c>
      <c r="ET21">
        <v>0</v>
      </c>
      <c r="EU21">
        <v>0</v>
      </c>
      <c r="EV21">
        <v>265</v>
      </c>
      <c r="EW21">
        <v>13.85</v>
      </c>
      <c r="EX21">
        <v>9.5</v>
      </c>
      <c r="EY21">
        <v>436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399.8</v>
      </c>
      <c r="FG21">
        <v>846</v>
      </c>
      <c r="FH21">
        <v>455</v>
      </c>
      <c r="FI21">
        <v>0</v>
      </c>
      <c r="FJ21">
        <v>1.63</v>
      </c>
      <c r="FK21">
        <v>10.64</v>
      </c>
      <c r="FL21">
        <v>349</v>
      </c>
      <c r="FM21">
        <v>1.63</v>
      </c>
      <c r="FN21">
        <v>51</v>
      </c>
      <c r="FO21">
        <v>51</v>
      </c>
      <c r="FP21">
        <v>3</v>
      </c>
      <c r="FQ21">
        <v>-1</v>
      </c>
      <c r="FR21">
        <v>-1</v>
      </c>
      <c r="FS21">
        <v>8.08</v>
      </c>
      <c r="FT21">
        <v>0</v>
      </c>
      <c r="FU21">
        <v>0</v>
      </c>
      <c r="FV21">
        <v>265</v>
      </c>
      <c r="FW21">
        <v>13.85</v>
      </c>
      <c r="FX21">
        <v>9.5</v>
      </c>
      <c r="FY21">
        <v>436</v>
      </c>
      <c r="FZ21">
        <v>2148</v>
      </c>
      <c r="GA21">
        <v>2148</v>
      </c>
      <c r="GB21">
        <v>2148</v>
      </c>
      <c r="GC21">
        <v>2148</v>
      </c>
      <c r="GD21">
        <v>2148</v>
      </c>
      <c r="GE21">
        <v>2148</v>
      </c>
      <c r="GF21">
        <v>-1</v>
      </c>
      <c r="GG21">
        <v>-1</v>
      </c>
      <c r="GH21" s="59"/>
      <c r="GI21">
        <v>2148</v>
      </c>
      <c r="GJ21">
        <v>10.1</v>
      </c>
      <c r="GK21">
        <v>0</v>
      </c>
      <c r="GL21">
        <v>0</v>
      </c>
      <c r="GM21">
        <v>265</v>
      </c>
      <c r="GN21">
        <v>436</v>
      </c>
      <c r="GO21">
        <v>17.41</v>
      </c>
      <c r="GP21">
        <v>17.41</v>
      </c>
      <c r="GQ21">
        <v>17.41</v>
      </c>
      <c r="GR21">
        <v>22.41</v>
      </c>
      <c r="GS21">
        <v>17.41</v>
      </c>
      <c r="GT21">
        <v>17.41</v>
      </c>
      <c r="GU21">
        <v>0</v>
      </c>
      <c r="GV21">
        <v>194</v>
      </c>
      <c r="GW21">
        <v>486</v>
      </c>
      <c r="GX21">
        <v>10.64</v>
      </c>
      <c r="GY21">
        <v>349</v>
      </c>
      <c r="GZ21">
        <v>2098</v>
      </c>
      <c r="HA21">
        <v>2098</v>
      </c>
      <c r="HB21">
        <v>12.11</v>
      </c>
      <c r="HC21">
        <v>-1</v>
      </c>
      <c r="HD21">
        <v>0</v>
      </c>
      <c r="HE21">
        <v>0</v>
      </c>
      <c r="HF21">
        <v>0</v>
      </c>
      <c r="HG21">
        <v>0</v>
      </c>
      <c r="HH21">
        <v>400</v>
      </c>
      <c r="HI21">
        <v>0</v>
      </c>
      <c r="HJ21">
        <v>4.44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0.98</v>
      </c>
      <c r="HS21">
        <v>0.45</v>
      </c>
      <c r="HT21">
        <v>42</v>
      </c>
      <c r="HU21">
        <v>0</v>
      </c>
      <c r="HV21">
        <v>0</v>
      </c>
      <c r="HW21">
        <v>0</v>
      </c>
      <c r="HX21">
        <v>0</v>
      </c>
      <c r="HY21" s="59" t="s">
        <v>1070</v>
      </c>
      <c r="HZ21">
        <v>49078</v>
      </c>
      <c r="IA21">
        <v>0</v>
      </c>
      <c r="IB21">
        <v>0</v>
      </c>
      <c r="IC21" s="59" t="s">
        <v>1072</v>
      </c>
      <c r="ID21" s="59" t="s">
        <v>1073</v>
      </c>
      <c r="IE21">
        <v>0</v>
      </c>
      <c r="IF21">
        <v>1256928320</v>
      </c>
      <c r="IG21">
        <v>12</v>
      </c>
      <c r="IH21" s="59"/>
      <c r="II21" s="59"/>
      <c r="IK21" s="59"/>
      <c r="IL21" s="59"/>
      <c r="IR21" s="59"/>
    </row>
    <row r="22" spans="1:252" ht="12.75">
      <c r="A22">
        <v>1</v>
      </c>
      <c r="B22" s="59" t="s">
        <v>604</v>
      </c>
      <c r="C22" s="59" t="s">
        <v>605</v>
      </c>
      <c r="D22" s="59" t="s">
        <v>606</v>
      </c>
      <c r="E22" s="59" t="s">
        <v>607</v>
      </c>
      <c r="F22" s="59" t="s">
        <v>607</v>
      </c>
      <c r="G22" s="59" t="s">
        <v>1013</v>
      </c>
      <c r="H22" s="59"/>
      <c r="I22" s="59"/>
      <c r="J22" s="59"/>
      <c r="L22" s="59"/>
      <c r="M22" s="59"/>
      <c r="O22" s="59"/>
      <c r="Q22" s="59"/>
      <c r="R22" s="59"/>
      <c r="S22" s="59"/>
      <c r="U22" s="59"/>
      <c r="W22" s="59"/>
      <c r="X22" s="59"/>
      <c r="Z22" s="59"/>
      <c r="AA22" s="59"/>
      <c r="AC22" s="59"/>
      <c r="AE22" s="59"/>
      <c r="AJ22" s="59"/>
      <c r="AM22" s="59"/>
      <c r="AN22" s="59"/>
      <c r="AT22" s="59"/>
      <c r="AU22" s="59"/>
      <c r="AV22" s="59"/>
      <c r="AW22" s="59"/>
      <c r="AY22" s="59"/>
      <c r="BA22" s="59"/>
      <c r="BB22" s="59"/>
      <c r="BC22" s="59"/>
      <c r="BH22" s="59"/>
      <c r="BJ22" s="59"/>
      <c r="BL22" s="59"/>
      <c r="BM22" s="59"/>
      <c r="BN22" s="59"/>
      <c r="BU22" s="59"/>
      <c r="BV22" s="59"/>
      <c r="BZ22" s="59"/>
      <c r="CA22" s="59"/>
      <c r="CB22">
        <v>3471</v>
      </c>
      <c r="CC22">
        <v>522</v>
      </c>
      <c r="CE22" s="59"/>
      <c r="CG22" s="59"/>
      <c r="CI22">
        <v>17800</v>
      </c>
      <c r="CJ22">
        <v>194</v>
      </c>
      <c r="CK22">
        <v>20278</v>
      </c>
      <c r="CL22">
        <v>486</v>
      </c>
      <c r="CM22" s="59" t="s">
        <v>624</v>
      </c>
      <c r="CN22">
        <v>43</v>
      </c>
      <c r="CO22">
        <v>43</v>
      </c>
      <c r="CP22">
        <v>-1</v>
      </c>
      <c r="CQ22">
        <v>53</v>
      </c>
      <c r="CR22">
        <v>122</v>
      </c>
      <c r="CS22">
        <v>-1</v>
      </c>
      <c r="CT22">
        <v>51</v>
      </c>
      <c r="CU22">
        <v>4.35</v>
      </c>
      <c r="CV22">
        <v>61</v>
      </c>
      <c r="CW22">
        <v>69</v>
      </c>
      <c r="CX22">
        <v>1102</v>
      </c>
      <c r="CY22">
        <v>10840</v>
      </c>
      <c r="CZ22">
        <v>-1</v>
      </c>
      <c r="DA22">
        <v>174</v>
      </c>
      <c r="DB22">
        <v>7.92</v>
      </c>
      <c r="DC22">
        <v>1113</v>
      </c>
      <c r="DD22">
        <v>16415</v>
      </c>
      <c r="DE22">
        <v>-1</v>
      </c>
      <c r="DF22">
        <v>195</v>
      </c>
      <c r="DG22">
        <v>780</v>
      </c>
      <c r="DH22">
        <v>40</v>
      </c>
      <c r="DI22">
        <v>435</v>
      </c>
      <c r="DJ22">
        <v>2098</v>
      </c>
      <c r="DK22">
        <v>2098</v>
      </c>
      <c r="DL22">
        <v>12.11</v>
      </c>
      <c r="DM22">
        <v>-1</v>
      </c>
      <c r="DN22">
        <v>-1</v>
      </c>
      <c r="DO22">
        <v>0</v>
      </c>
      <c r="DP22">
        <v>-1</v>
      </c>
      <c r="DQ22">
        <v>10</v>
      </c>
      <c r="DR22">
        <v>-1</v>
      </c>
      <c r="DS22">
        <v>0</v>
      </c>
      <c r="DT22">
        <v>-1</v>
      </c>
      <c r="DU22">
        <v>0</v>
      </c>
      <c r="DV22">
        <v>-1</v>
      </c>
      <c r="DW22">
        <v>0</v>
      </c>
      <c r="DX22">
        <v>-1</v>
      </c>
      <c r="DY22">
        <v>0</v>
      </c>
      <c r="DZ22">
        <v>180.6</v>
      </c>
      <c r="EA22">
        <v>630</v>
      </c>
      <c r="EB22">
        <v>349</v>
      </c>
      <c r="EC22">
        <v>0</v>
      </c>
      <c r="ED22">
        <v>2.71</v>
      </c>
      <c r="EE22">
        <v>3.7</v>
      </c>
      <c r="EF22">
        <v>7</v>
      </c>
      <c r="EG22">
        <v>6</v>
      </c>
      <c r="EH22">
        <v>0</v>
      </c>
      <c r="EI22">
        <v>1.81</v>
      </c>
      <c r="EJ22">
        <v>10.64</v>
      </c>
      <c r="EK22">
        <v>349</v>
      </c>
      <c r="EL22">
        <v>2.71</v>
      </c>
      <c r="EM22">
        <v>10.64</v>
      </c>
      <c r="EN22">
        <v>349</v>
      </c>
      <c r="EO22">
        <v>1.81</v>
      </c>
      <c r="EP22">
        <v>86</v>
      </c>
      <c r="EQ22">
        <v>86</v>
      </c>
      <c r="ER22">
        <v>6</v>
      </c>
      <c r="ES22">
        <v>8.08</v>
      </c>
      <c r="ET22">
        <v>0</v>
      </c>
      <c r="EU22">
        <v>0</v>
      </c>
      <c r="EV22">
        <v>265</v>
      </c>
      <c r="EW22">
        <v>13.85</v>
      </c>
      <c r="EX22">
        <v>9.5</v>
      </c>
      <c r="EY22">
        <v>436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399.8</v>
      </c>
      <c r="FG22">
        <v>846</v>
      </c>
      <c r="FH22">
        <v>455</v>
      </c>
      <c r="FI22">
        <v>0</v>
      </c>
      <c r="FJ22">
        <v>1.63</v>
      </c>
      <c r="FK22">
        <v>10.64</v>
      </c>
      <c r="FL22">
        <v>349</v>
      </c>
      <c r="FM22">
        <v>1.63</v>
      </c>
      <c r="FN22">
        <v>51</v>
      </c>
      <c r="FO22">
        <v>51</v>
      </c>
      <c r="FP22">
        <v>3</v>
      </c>
      <c r="FQ22">
        <v>-1</v>
      </c>
      <c r="FR22">
        <v>-1</v>
      </c>
      <c r="FS22">
        <v>8.08</v>
      </c>
      <c r="FT22">
        <v>0</v>
      </c>
      <c r="FU22">
        <v>0</v>
      </c>
      <c r="FV22">
        <v>265</v>
      </c>
      <c r="FW22">
        <v>13.85</v>
      </c>
      <c r="FX22">
        <v>9.5</v>
      </c>
      <c r="FY22">
        <v>436</v>
      </c>
      <c r="FZ22">
        <v>2148</v>
      </c>
      <c r="GA22">
        <v>2148</v>
      </c>
      <c r="GB22">
        <v>2148</v>
      </c>
      <c r="GC22">
        <v>2148</v>
      </c>
      <c r="GD22">
        <v>2148</v>
      </c>
      <c r="GE22">
        <v>2148</v>
      </c>
      <c r="GF22">
        <v>-1</v>
      </c>
      <c r="GG22">
        <v>-1</v>
      </c>
      <c r="GH22" s="59"/>
      <c r="GI22">
        <v>2148</v>
      </c>
      <c r="GJ22">
        <v>10.1</v>
      </c>
      <c r="GK22">
        <v>0</v>
      </c>
      <c r="GL22">
        <v>0</v>
      </c>
      <c r="GM22">
        <v>265</v>
      </c>
      <c r="GN22">
        <v>436</v>
      </c>
      <c r="GO22">
        <v>17.41</v>
      </c>
      <c r="GP22">
        <v>17.41</v>
      </c>
      <c r="GQ22">
        <v>17.41</v>
      </c>
      <c r="GR22">
        <v>22.41</v>
      </c>
      <c r="GS22">
        <v>17.41</v>
      </c>
      <c r="GT22">
        <v>17.41</v>
      </c>
      <c r="GU22">
        <v>0</v>
      </c>
      <c r="GV22">
        <v>194</v>
      </c>
      <c r="GW22">
        <v>486</v>
      </c>
      <c r="GX22">
        <v>10.64</v>
      </c>
      <c r="GY22">
        <v>349</v>
      </c>
      <c r="GZ22">
        <v>2098</v>
      </c>
      <c r="HA22">
        <v>2098</v>
      </c>
      <c r="HB22">
        <v>12.11</v>
      </c>
      <c r="HC22">
        <v>-1</v>
      </c>
      <c r="HD22">
        <v>0</v>
      </c>
      <c r="HE22">
        <v>0</v>
      </c>
      <c r="HF22">
        <v>0</v>
      </c>
      <c r="HG22">
        <v>0</v>
      </c>
      <c r="HH22">
        <v>400</v>
      </c>
      <c r="HI22">
        <v>0</v>
      </c>
      <c r="HJ22">
        <v>4.44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0.98</v>
      </c>
      <c r="HS22">
        <v>0.45</v>
      </c>
      <c r="HT22">
        <v>42</v>
      </c>
      <c r="HU22">
        <v>0</v>
      </c>
      <c r="HV22">
        <v>0</v>
      </c>
      <c r="HW22">
        <v>0</v>
      </c>
      <c r="HX22">
        <v>0</v>
      </c>
      <c r="HY22" s="59" t="s">
        <v>949</v>
      </c>
      <c r="HZ22">
        <v>45308</v>
      </c>
      <c r="IA22">
        <v>0</v>
      </c>
      <c r="IB22">
        <v>0</v>
      </c>
      <c r="IC22" s="59" t="s">
        <v>634</v>
      </c>
      <c r="ID22" s="59" t="s">
        <v>638</v>
      </c>
      <c r="IE22">
        <v>0</v>
      </c>
      <c r="IF22">
        <v>2121404800</v>
      </c>
      <c r="IG22">
        <v>13</v>
      </c>
      <c r="IH22" s="59"/>
      <c r="II22" s="59"/>
      <c r="IK22" s="59"/>
      <c r="IL22" s="59"/>
      <c r="IR22" s="59"/>
    </row>
    <row r="23" spans="1:252" ht="12.75">
      <c r="A23">
        <v>1</v>
      </c>
      <c r="B23" s="59" t="s">
        <v>604</v>
      </c>
      <c r="C23" s="59" t="s">
        <v>605</v>
      </c>
      <c r="D23" s="59" t="s">
        <v>606</v>
      </c>
      <c r="E23" s="59" t="s">
        <v>607</v>
      </c>
      <c r="F23" s="59" t="s">
        <v>607</v>
      </c>
      <c r="G23" s="59" t="s">
        <v>1013</v>
      </c>
      <c r="H23" s="59"/>
      <c r="I23" s="59"/>
      <c r="J23" s="59"/>
      <c r="L23" s="59"/>
      <c r="M23" s="59"/>
      <c r="O23" s="59"/>
      <c r="Q23" s="59"/>
      <c r="R23" s="59"/>
      <c r="S23" s="59"/>
      <c r="U23" s="59"/>
      <c r="W23" s="59"/>
      <c r="X23" s="59"/>
      <c r="Z23" s="59"/>
      <c r="AA23" s="59"/>
      <c r="AC23" s="59"/>
      <c r="AE23" s="59"/>
      <c r="AJ23" s="59"/>
      <c r="AM23" s="59"/>
      <c r="AN23" s="59"/>
      <c r="AT23" s="59"/>
      <c r="AU23" s="59"/>
      <c r="AV23" s="59"/>
      <c r="AW23" s="59"/>
      <c r="AY23" s="59"/>
      <c r="BA23" s="59"/>
      <c r="BB23" s="59"/>
      <c r="BC23" s="59"/>
      <c r="BH23" s="59"/>
      <c r="BJ23" s="59"/>
      <c r="BL23" s="59"/>
      <c r="BM23" s="59"/>
      <c r="BN23" s="59"/>
      <c r="BU23" s="59"/>
      <c r="BV23" s="59"/>
      <c r="BZ23" s="59"/>
      <c r="CA23" s="59"/>
      <c r="CB23">
        <v>3471</v>
      </c>
      <c r="CC23">
        <v>522</v>
      </c>
      <c r="CE23" s="59"/>
      <c r="CG23" s="59"/>
      <c r="CI23">
        <v>17800</v>
      </c>
      <c r="CJ23">
        <v>194</v>
      </c>
      <c r="CK23">
        <v>20278</v>
      </c>
      <c r="CL23">
        <v>486</v>
      </c>
      <c r="CM23" s="59" t="s">
        <v>624</v>
      </c>
      <c r="CN23">
        <v>43</v>
      </c>
      <c r="CO23">
        <v>43</v>
      </c>
      <c r="CP23">
        <v>-1</v>
      </c>
      <c r="CQ23">
        <v>53</v>
      </c>
      <c r="CR23">
        <v>122</v>
      </c>
      <c r="CS23">
        <v>-1</v>
      </c>
      <c r="CT23">
        <v>51</v>
      </c>
      <c r="CU23">
        <v>4.35</v>
      </c>
      <c r="CV23">
        <v>61</v>
      </c>
      <c r="CW23">
        <v>69</v>
      </c>
      <c r="CX23">
        <v>1102</v>
      </c>
      <c r="CY23">
        <v>10840</v>
      </c>
      <c r="CZ23">
        <v>-1</v>
      </c>
      <c r="DA23">
        <v>174</v>
      </c>
      <c r="DB23">
        <v>7.92</v>
      </c>
      <c r="DC23">
        <v>1113</v>
      </c>
      <c r="DD23">
        <v>16415</v>
      </c>
      <c r="DE23">
        <v>-1</v>
      </c>
      <c r="DF23">
        <v>195</v>
      </c>
      <c r="DG23">
        <v>780</v>
      </c>
      <c r="DH23">
        <v>40</v>
      </c>
      <c r="DI23">
        <v>435</v>
      </c>
      <c r="DJ23">
        <v>2098</v>
      </c>
      <c r="DK23">
        <v>2098</v>
      </c>
      <c r="DL23">
        <v>12.11</v>
      </c>
      <c r="DM23">
        <v>-1</v>
      </c>
      <c r="DN23">
        <v>-1</v>
      </c>
      <c r="DO23">
        <v>0</v>
      </c>
      <c r="DP23">
        <v>-1</v>
      </c>
      <c r="DQ23">
        <v>10</v>
      </c>
      <c r="DR23">
        <v>-1</v>
      </c>
      <c r="DS23">
        <v>0</v>
      </c>
      <c r="DT23">
        <v>-1</v>
      </c>
      <c r="DU23">
        <v>0</v>
      </c>
      <c r="DV23">
        <v>-1</v>
      </c>
      <c r="DW23">
        <v>0</v>
      </c>
      <c r="DX23">
        <v>-1</v>
      </c>
      <c r="DY23">
        <v>0</v>
      </c>
      <c r="DZ23">
        <v>180.6</v>
      </c>
      <c r="EA23">
        <v>630</v>
      </c>
      <c r="EB23">
        <v>349</v>
      </c>
      <c r="EC23">
        <v>0</v>
      </c>
      <c r="ED23">
        <v>2.71</v>
      </c>
      <c r="EE23">
        <v>3.7</v>
      </c>
      <c r="EF23">
        <v>7</v>
      </c>
      <c r="EG23">
        <v>6</v>
      </c>
      <c r="EH23">
        <v>0</v>
      </c>
      <c r="EI23">
        <v>1.81</v>
      </c>
      <c r="EJ23">
        <v>10.64</v>
      </c>
      <c r="EK23">
        <v>349</v>
      </c>
      <c r="EL23">
        <v>2.71</v>
      </c>
      <c r="EM23">
        <v>10.64</v>
      </c>
      <c r="EN23">
        <v>349</v>
      </c>
      <c r="EO23">
        <v>1.81</v>
      </c>
      <c r="EP23">
        <v>86</v>
      </c>
      <c r="EQ23">
        <v>86</v>
      </c>
      <c r="ER23">
        <v>6</v>
      </c>
      <c r="ES23">
        <v>8.08</v>
      </c>
      <c r="ET23">
        <v>0</v>
      </c>
      <c r="EU23">
        <v>0</v>
      </c>
      <c r="EV23">
        <v>265</v>
      </c>
      <c r="EW23">
        <v>13.85</v>
      </c>
      <c r="EX23">
        <v>9.5</v>
      </c>
      <c r="EY23">
        <v>436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399.8</v>
      </c>
      <c r="FG23">
        <v>846</v>
      </c>
      <c r="FH23">
        <v>455</v>
      </c>
      <c r="FI23">
        <v>0</v>
      </c>
      <c r="FJ23">
        <v>1.63</v>
      </c>
      <c r="FK23">
        <v>10.64</v>
      </c>
      <c r="FL23">
        <v>349</v>
      </c>
      <c r="FM23">
        <v>1.63</v>
      </c>
      <c r="FN23">
        <v>51</v>
      </c>
      <c r="FO23">
        <v>51</v>
      </c>
      <c r="FP23">
        <v>3</v>
      </c>
      <c r="FQ23">
        <v>-1</v>
      </c>
      <c r="FR23">
        <v>-1</v>
      </c>
      <c r="FS23">
        <v>8.08</v>
      </c>
      <c r="FT23">
        <v>0</v>
      </c>
      <c r="FU23">
        <v>0</v>
      </c>
      <c r="FV23">
        <v>265</v>
      </c>
      <c r="FW23">
        <v>13.85</v>
      </c>
      <c r="FX23">
        <v>9.5</v>
      </c>
      <c r="FY23">
        <v>436</v>
      </c>
      <c r="FZ23">
        <v>2148</v>
      </c>
      <c r="GA23">
        <v>2148</v>
      </c>
      <c r="GB23">
        <v>2148</v>
      </c>
      <c r="GC23">
        <v>2148</v>
      </c>
      <c r="GD23">
        <v>2148</v>
      </c>
      <c r="GE23">
        <v>2148</v>
      </c>
      <c r="GF23">
        <v>-1</v>
      </c>
      <c r="GG23">
        <v>-1</v>
      </c>
      <c r="GH23" s="59"/>
      <c r="GI23">
        <v>2148</v>
      </c>
      <c r="GJ23">
        <v>10.1</v>
      </c>
      <c r="GK23">
        <v>0</v>
      </c>
      <c r="GL23">
        <v>0</v>
      </c>
      <c r="GM23">
        <v>265</v>
      </c>
      <c r="GN23">
        <v>436</v>
      </c>
      <c r="GO23">
        <v>17.41</v>
      </c>
      <c r="GP23">
        <v>17.41</v>
      </c>
      <c r="GQ23">
        <v>17.41</v>
      </c>
      <c r="GR23">
        <v>22.41</v>
      </c>
      <c r="GS23">
        <v>17.41</v>
      </c>
      <c r="GT23">
        <v>17.41</v>
      </c>
      <c r="GU23">
        <v>0</v>
      </c>
      <c r="GV23">
        <v>194</v>
      </c>
      <c r="GW23">
        <v>486</v>
      </c>
      <c r="GX23">
        <v>10.64</v>
      </c>
      <c r="GY23">
        <v>349</v>
      </c>
      <c r="GZ23">
        <v>2098</v>
      </c>
      <c r="HA23">
        <v>2098</v>
      </c>
      <c r="HB23">
        <v>12.11</v>
      </c>
      <c r="HC23">
        <v>-1</v>
      </c>
      <c r="HD23">
        <v>0</v>
      </c>
      <c r="HE23">
        <v>0</v>
      </c>
      <c r="HF23">
        <v>0</v>
      </c>
      <c r="HG23">
        <v>0</v>
      </c>
      <c r="HH23">
        <v>400</v>
      </c>
      <c r="HI23">
        <v>0</v>
      </c>
      <c r="HJ23">
        <v>4.44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0.98</v>
      </c>
      <c r="HS23">
        <v>0.45</v>
      </c>
      <c r="HT23">
        <v>42</v>
      </c>
      <c r="HU23">
        <v>0</v>
      </c>
      <c r="HV23">
        <v>0</v>
      </c>
      <c r="HW23">
        <v>0</v>
      </c>
      <c r="HX23">
        <v>0</v>
      </c>
      <c r="HY23" s="59" t="s">
        <v>948</v>
      </c>
      <c r="HZ23">
        <v>40724</v>
      </c>
      <c r="IA23">
        <v>0</v>
      </c>
      <c r="IB23">
        <v>3296</v>
      </c>
      <c r="IC23" s="59" t="s">
        <v>632</v>
      </c>
      <c r="ID23" s="59" t="s">
        <v>636</v>
      </c>
      <c r="IE23">
        <v>0</v>
      </c>
      <c r="IF23">
        <v>0</v>
      </c>
      <c r="IG23">
        <v>14</v>
      </c>
      <c r="IH23" s="59"/>
      <c r="II23" s="59"/>
      <c r="IK23" s="59"/>
      <c r="IL23" s="59"/>
      <c r="IR23" s="59"/>
    </row>
    <row r="24" spans="1:252" ht="12.75">
      <c r="A24">
        <v>1</v>
      </c>
      <c r="B24" s="59" t="s">
        <v>604</v>
      </c>
      <c r="C24" s="59" t="s">
        <v>605</v>
      </c>
      <c r="D24" s="59" t="s">
        <v>606</v>
      </c>
      <c r="E24" s="59" t="s">
        <v>607</v>
      </c>
      <c r="F24" s="59" t="s">
        <v>607</v>
      </c>
      <c r="G24" s="59" t="s">
        <v>1013</v>
      </c>
      <c r="H24" s="59"/>
      <c r="I24" s="59"/>
      <c r="J24" s="59"/>
      <c r="L24" s="59"/>
      <c r="M24" s="59"/>
      <c r="O24" s="59"/>
      <c r="Q24" s="59"/>
      <c r="R24" s="59"/>
      <c r="S24" s="59"/>
      <c r="U24" s="59"/>
      <c r="W24" s="59"/>
      <c r="X24" s="59"/>
      <c r="Z24" s="59"/>
      <c r="AA24" s="59"/>
      <c r="AC24" s="59"/>
      <c r="AE24" s="59"/>
      <c r="AJ24" s="59"/>
      <c r="AM24" s="59"/>
      <c r="AN24" s="59"/>
      <c r="AT24" s="59"/>
      <c r="AU24" s="59"/>
      <c r="AV24" s="59"/>
      <c r="AW24" s="59"/>
      <c r="AY24" s="59"/>
      <c r="BA24" s="59"/>
      <c r="BB24" s="59"/>
      <c r="BC24" s="59"/>
      <c r="BH24" s="59"/>
      <c r="BJ24" s="59"/>
      <c r="BL24" s="59"/>
      <c r="BM24" s="59"/>
      <c r="BN24" s="59"/>
      <c r="BU24" s="59"/>
      <c r="BV24" s="59"/>
      <c r="BZ24" s="59"/>
      <c r="CA24" s="59"/>
      <c r="CB24">
        <v>3471</v>
      </c>
      <c r="CC24">
        <v>522</v>
      </c>
      <c r="CE24" s="59"/>
      <c r="CG24" s="59"/>
      <c r="CI24">
        <v>17800</v>
      </c>
      <c r="CJ24">
        <v>194</v>
      </c>
      <c r="CK24">
        <v>20278</v>
      </c>
      <c r="CL24">
        <v>486</v>
      </c>
      <c r="CM24" s="59" t="s">
        <v>624</v>
      </c>
      <c r="CN24">
        <v>43</v>
      </c>
      <c r="CO24">
        <v>43</v>
      </c>
      <c r="CP24">
        <v>-1</v>
      </c>
      <c r="CQ24">
        <v>53</v>
      </c>
      <c r="CR24">
        <v>122</v>
      </c>
      <c r="CS24">
        <v>-1</v>
      </c>
      <c r="CT24">
        <v>51</v>
      </c>
      <c r="CU24">
        <v>4.35</v>
      </c>
      <c r="CV24">
        <v>61</v>
      </c>
      <c r="CW24">
        <v>69</v>
      </c>
      <c r="CX24">
        <v>1102</v>
      </c>
      <c r="CY24">
        <v>10840</v>
      </c>
      <c r="CZ24">
        <v>-1</v>
      </c>
      <c r="DA24">
        <v>174</v>
      </c>
      <c r="DB24">
        <v>7.92</v>
      </c>
      <c r="DC24">
        <v>1113</v>
      </c>
      <c r="DD24">
        <v>16415</v>
      </c>
      <c r="DE24">
        <v>-1</v>
      </c>
      <c r="DF24">
        <v>195</v>
      </c>
      <c r="DG24">
        <v>780</v>
      </c>
      <c r="DH24">
        <v>40</v>
      </c>
      <c r="DI24">
        <v>435</v>
      </c>
      <c r="DJ24">
        <v>2098</v>
      </c>
      <c r="DK24">
        <v>2098</v>
      </c>
      <c r="DL24">
        <v>12.11</v>
      </c>
      <c r="DM24">
        <v>-1</v>
      </c>
      <c r="DN24">
        <v>-1</v>
      </c>
      <c r="DO24">
        <v>0</v>
      </c>
      <c r="DP24">
        <v>-1</v>
      </c>
      <c r="DQ24">
        <v>10</v>
      </c>
      <c r="DR24">
        <v>-1</v>
      </c>
      <c r="DS24">
        <v>0</v>
      </c>
      <c r="DT24">
        <v>-1</v>
      </c>
      <c r="DU24">
        <v>0</v>
      </c>
      <c r="DV24">
        <v>-1</v>
      </c>
      <c r="DW24">
        <v>0</v>
      </c>
      <c r="DX24">
        <v>-1</v>
      </c>
      <c r="DY24">
        <v>0</v>
      </c>
      <c r="DZ24">
        <v>180.6</v>
      </c>
      <c r="EA24">
        <v>630</v>
      </c>
      <c r="EB24">
        <v>349</v>
      </c>
      <c r="EC24">
        <v>0</v>
      </c>
      <c r="ED24">
        <v>2.71</v>
      </c>
      <c r="EE24">
        <v>3.7</v>
      </c>
      <c r="EF24">
        <v>7</v>
      </c>
      <c r="EG24">
        <v>6</v>
      </c>
      <c r="EH24">
        <v>0</v>
      </c>
      <c r="EI24">
        <v>1.81</v>
      </c>
      <c r="EJ24">
        <v>10.64</v>
      </c>
      <c r="EK24">
        <v>349</v>
      </c>
      <c r="EL24">
        <v>2.71</v>
      </c>
      <c r="EM24">
        <v>10.64</v>
      </c>
      <c r="EN24">
        <v>349</v>
      </c>
      <c r="EO24">
        <v>1.81</v>
      </c>
      <c r="EP24">
        <v>86</v>
      </c>
      <c r="EQ24">
        <v>86</v>
      </c>
      <c r="ER24">
        <v>6</v>
      </c>
      <c r="ES24">
        <v>8.08</v>
      </c>
      <c r="ET24">
        <v>0</v>
      </c>
      <c r="EU24">
        <v>0</v>
      </c>
      <c r="EV24">
        <v>265</v>
      </c>
      <c r="EW24">
        <v>13.85</v>
      </c>
      <c r="EX24">
        <v>9.5</v>
      </c>
      <c r="EY24">
        <v>436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399.8</v>
      </c>
      <c r="FG24">
        <v>846</v>
      </c>
      <c r="FH24">
        <v>455</v>
      </c>
      <c r="FI24">
        <v>0</v>
      </c>
      <c r="FJ24">
        <v>1.63</v>
      </c>
      <c r="FK24">
        <v>10.64</v>
      </c>
      <c r="FL24">
        <v>349</v>
      </c>
      <c r="FM24">
        <v>1.63</v>
      </c>
      <c r="FN24">
        <v>51</v>
      </c>
      <c r="FO24">
        <v>51</v>
      </c>
      <c r="FP24">
        <v>3</v>
      </c>
      <c r="FQ24">
        <v>-1</v>
      </c>
      <c r="FR24">
        <v>-1</v>
      </c>
      <c r="FS24">
        <v>8.08</v>
      </c>
      <c r="FT24">
        <v>0</v>
      </c>
      <c r="FU24">
        <v>0</v>
      </c>
      <c r="FV24">
        <v>265</v>
      </c>
      <c r="FW24">
        <v>13.85</v>
      </c>
      <c r="FX24">
        <v>9.5</v>
      </c>
      <c r="FY24">
        <v>436</v>
      </c>
      <c r="FZ24">
        <v>2148</v>
      </c>
      <c r="GA24">
        <v>2148</v>
      </c>
      <c r="GB24">
        <v>2148</v>
      </c>
      <c r="GC24">
        <v>2148</v>
      </c>
      <c r="GD24">
        <v>2148</v>
      </c>
      <c r="GE24">
        <v>2148</v>
      </c>
      <c r="GF24">
        <v>-1</v>
      </c>
      <c r="GG24">
        <v>-1</v>
      </c>
      <c r="GH24" s="59"/>
      <c r="GI24">
        <v>2148</v>
      </c>
      <c r="GJ24">
        <v>10.1</v>
      </c>
      <c r="GK24">
        <v>0</v>
      </c>
      <c r="GL24">
        <v>0</v>
      </c>
      <c r="GM24">
        <v>265</v>
      </c>
      <c r="GN24">
        <v>436</v>
      </c>
      <c r="GO24">
        <v>17.41</v>
      </c>
      <c r="GP24">
        <v>17.41</v>
      </c>
      <c r="GQ24">
        <v>17.41</v>
      </c>
      <c r="GR24">
        <v>22.41</v>
      </c>
      <c r="GS24">
        <v>17.41</v>
      </c>
      <c r="GT24">
        <v>17.41</v>
      </c>
      <c r="GU24">
        <v>0</v>
      </c>
      <c r="GV24">
        <v>194</v>
      </c>
      <c r="GW24">
        <v>486</v>
      </c>
      <c r="GX24">
        <v>10.64</v>
      </c>
      <c r="GY24">
        <v>349</v>
      </c>
      <c r="GZ24">
        <v>2098</v>
      </c>
      <c r="HA24">
        <v>2098</v>
      </c>
      <c r="HB24">
        <v>12.11</v>
      </c>
      <c r="HC24">
        <v>-1</v>
      </c>
      <c r="HD24">
        <v>0</v>
      </c>
      <c r="HE24">
        <v>0</v>
      </c>
      <c r="HF24">
        <v>0</v>
      </c>
      <c r="HG24">
        <v>0</v>
      </c>
      <c r="HH24">
        <v>400</v>
      </c>
      <c r="HI24">
        <v>0</v>
      </c>
      <c r="HJ24">
        <v>4.44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0.98</v>
      </c>
      <c r="HS24">
        <v>0.45</v>
      </c>
      <c r="HT24">
        <v>42</v>
      </c>
      <c r="HU24">
        <v>120</v>
      </c>
      <c r="HV24">
        <v>0</v>
      </c>
      <c r="HW24">
        <v>0</v>
      </c>
      <c r="HX24">
        <v>0</v>
      </c>
      <c r="HY24" s="59" t="s">
        <v>1071</v>
      </c>
      <c r="HZ24">
        <v>50273</v>
      </c>
      <c r="IA24">
        <v>120</v>
      </c>
      <c r="IB24">
        <v>3854</v>
      </c>
      <c r="IC24" s="59" t="s">
        <v>981</v>
      </c>
      <c r="ID24" s="59" t="s">
        <v>1074</v>
      </c>
      <c r="IE24">
        <v>0</v>
      </c>
      <c r="IF24">
        <v>0</v>
      </c>
      <c r="IG24">
        <v>15</v>
      </c>
      <c r="IH24" s="59"/>
      <c r="II24" s="59"/>
      <c r="IK24" s="59"/>
      <c r="IL24" s="59"/>
      <c r="IR24" s="59"/>
    </row>
    <row r="25" spans="1:252" ht="12.75">
      <c r="A25">
        <v>1</v>
      </c>
      <c r="B25" s="59" t="s">
        <v>604</v>
      </c>
      <c r="C25" s="59" t="s">
        <v>605</v>
      </c>
      <c r="D25" s="59" t="s">
        <v>606</v>
      </c>
      <c r="E25" s="59" t="s">
        <v>607</v>
      </c>
      <c r="F25" s="59" t="s">
        <v>607</v>
      </c>
      <c r="G25" s="59" t="s">
        <v>1013</v>
      </c>
      <c r="H25" s="59"/>
      <c r="I25" s="59"/>
      <c r="J25" s="59"/>
      <c r="L25" s="59"/>
      <c r="M25" s="59"/>
      <c r="O25" s="59"/>
      <c r="Q25" s="59"/>
      <c r="R25" s="59"/>
      <c r="S25" s="59"/>
      <c r="U25" s="59"/>
      <c r="W25" s="59"/>
      <c r="X25" s="59"/>
      <c r="Z25" s="59"/>
      <c r="AA25" s="59"/>
      <c r="AC25" s="59"/>
      <c r="AE25" s="59"/>
      <c r="AJ25" s="59"/>
      <c r="AM25" s="59"/>
      <c r="AN25" s="59"/>
      <c r="AT25" s="59"/>
      <c r="AU25" s="59"/>
      <c r="AV25" s="59"/>
      <c r="AW25" s="59"/>
      <c r="AY25" s="59"/>
      <c r="BA25" s="59"/>
      <c r="BB25" s="59"/>
      <c r="BC25" s="59"/>
      <c r="BH25" s="59"/>
      <c r="BJ25" s="59"/>
      <c r="BL25" s="59"/>
      <c r="BM25" s="59"/>
      <c r="BN25" s="59"/>
      <c r="BU25" s="59"/>
      <c r="BV25" s="59"/>
      <c r="BZ25" s="59"/>
      <c r="CA25" s="59"/>
      <c r="CB25">
        <v>3471</v>
      </c>
      <c r="CC25">
        <v>522</v>
      </c>
      <c r="CE25" s="59"/>
      <c r="CG25" s="59"/>
      <c r="CI25">
        <v>17800</v>
      </c>
      <c r="CJ25">
        <v>194</v>
      </c>
      <c r="CK25">
        <v>20278</v>
      </c>
      <c r="CL25">
        <v>486</v>
      </c>
      <c r="CM25" s="59" t="s">
        <v>624</v>
      </c>
      <c r="CN25">
        <v>43</v>
      </c>
      <c r="CO25">
        <v>43</v>
      </c>
      <c r="CP25">
        <v>-1</v>
      </c>
      <c r="CQ25">
        <v>53</v>
      </c>
      <c r="CR25">
        <v>122</v>
      </c>
      <c r="CS25">
        <v>-1</v>
      </c>
      <c r="CT25">
        <v>51</v>
      </c>
      <c r="CU25">
        <v>4.35</v>
      </c>
      <c r="CV25">
        <v>61</v>
      </c>
      <c r="CW25">
        <v>69</v>
      </c>
      <c r="CX25">
        <v>1102</v>
      </c>
      <c r="CY25">
        <v>10840</v>
      </c>
      <c r="CZ25">
        <v>-1</v>
      </c>
      <c r="DA25">
        <v>174</v>
      </c>
      <c r="DB25">
        <v>7.92</v>
      </c>
      <c r="DC25">
        <v>1113</v>
      </c>
      <c r="DD25">
        <v>16415</v>
      </c>
      <c r="DE25">
        <v>-1</v>
      </c>
      <c r="DF25">
        <v>195</v>
      </c>
      <c r="DG25">
        <v>780</v>
      </c>
      <c r="DH25">
        <v>40</v>
      </c>
      <c r="DI25">
        <v>435</v>
      </c>
      <c r="DJ25">
        <v>2098</v>
      </c>
      <c r="DK25">
        <v>2098</v>
      </c>
      <c r="DL25">
        <v>12.11</v>
      </c>
      <c r="DM25">
        <v>-1</v>
      </c>
      <c r="DN25">
        <v>-1</v>
      </c>
      <c r="DO25">
        <v>0</v>
      </c>
      <c r="DP25">
        <v>-1</v>
      </c>
      <c r="DQ25">
        <v>10</v>
      </c>
      <c r="DR25">
        <v>-1</v>
      </c>
      <c r="DS25">
        <v>0</v>
      </c>
      <c r="DT25">
        <v>-1</v>
      </c>
      <c r="DU25">
        <v>0</v>
      </c>
      <c r="DV25">
        <v>-1</v>
      </c>
      <c r="DW25">
        <v>0</v>
      </c>
      <c r="DX25">
        <v>-1</v>
      </c>
      <c r="DY25">
        <v>0</v>
      </c>
      <c r="DZ25">
        <v>180.6</v>
      </c>
      <c r="EA25">
        <v>630</v>
      </c>
      <c r="EB25">
        <v>349</v>
      </c>
      <c r="EC25">
        <v>0</v>
      </c>
      <c r="ED25">
        <v>2.71</v>
      </c>
      <c r="EE25">
        <v>3.7</v>
      </c>
      <c r="EF25">
        <v>7</v>
      </c>
      <c r="EG25">
        <v>6</v>
      </c>
      <c r="EH25">
        <v>0</v>
      </c>
      <c r="EI25">
        <v>1.81</v>
      </c>
      <c r="EJ25">
        <v>10.64</v>
      </c>
      <c r="EK25">
        <v>349</v>
      </c>
      <c r="EL25">
        <v>2.71</v>
      </c>
      <c r="EM25">
        <v>10.64</v>
      </c>
      <c r="EN25">
        <v>349</v>
      </c>
      <c r="EO25">
        <v>1.81</v>
      </c>
      <c r="EP25">
        <v>86</v>
      </c>
      <c r="EQ25">
        <v>86</v>
      </c>
      <c r="ER25">
        <v>6</v>
      </c>
      <c r="ES25">
        <v>8.08</v>
      </c>
      <c r="ET25">
        <v>0</v>
      </c>
      <c r="EU25">
        <v>0</v>
      </c>
      <c r="EV25">
        <v>265</v>
      </c>
      <c r="EW25">
        <v>13.85</v>
      </c>
      <c r="EX25">
        <v>9.5</v>
      </c>
      <c r="EY25">
        <v>436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399.8</v>
      </c>
      <c r="FG25">
        <v>846</v>
      </c>
      <c r="FH25">
        <v>455</v>
      </c>
      <c r="FI25">
        <v>0</v>
      </c>
      <c r="FJ25">
        <v>1.63</v>
      </c>
      <c r="FK25">
        <v>10.64</v>
      </c>
      <c r="FL25">
        <v>349</v>
      </c>
      <c r="FM25">
        <v>1.63</v>
      </c>
      <c r="FN25">
        <v>51</v>
      </c>
      <c r="FO25">
        <v>51</v>
      </c>
      <c r="FP25">
        <v>3</v>
      </c>
      <c r="FQ25">
        <v>-1</v>
      </c>
      <c r="FR25">
        <v>-1</v>
      </c>
      <c r="FS25">
        <v>8.08</v>
      </c>
      <c r="FT25">
        <v>0</v>
      </c>
      <c r="FU25">
        <v>0</v>
      </c>
      <c r="FV25">
        <v>265</v>
      </c>
      <c r="FW25">
        <v>13.85</v>
      </c>
      <c r="FX25">
        <v>9.5</v>
      </c>
      <c r="FY25">
        <v>436</v>
      </c>
      <c r="FZ25">
        <v>2148</v>
      </c>
      <c r="GA25">
        <v>2148</v>
      </c>
      <c r="GB25">
        <v>2148</v>
      </c>
      <c r="GC25">
        <v>2148</v>
      </c>
      <c r="GD25">
        <v>2148</v>
      </c>
      <c r="GE25">
        <v>2148</v>
      </c>
      <c r="GF25">
        <v>-1</v>
      </c>
      <c r="GG25">
        <v>-1</v>
      </c>
      <c r="GH25" s="59"/>
      <c r="GI25">
        <v>2148</v>
      </c>
      <c r="GJ25">
        <v>10.1</v>
      </c>
      <c r="GK25">
        <v>0</v>
      </c>
      <c r="GL25">
        <v>0</v>
      </c>
      <c r="GM25">
        <v>265</v>
      </c>
      <c r="GN25">
        <v>436</v>
      </c>
      <c r="GO25">
        <v>17.41</v>
      </c>
      <c r="GP25">
        <v>17.41</v>
      </c>
      <c r="GQ25">
        <v>17.41</v>
      </c>
      <c r="GR25">
        <v>22.41</v>
      </c>
      <c r="GS25">
        <v>17.41</v>
      </c>
      <c r="GT25">
        <v>17.41</v>
      </c>
      <c r="GU25">
        <v>0</v>
      </c>
      <c r="GV25">
        <v>194</v>
      </c>
      <c r="GW25">
        <v>486</v>
      </c>
      <c r="GX25">
        <v>10.64</v>
      </c>
      <c r="GY25">
        <v>349</v>
      </c>
      <c r="GZ25">
        <v>2098</v>
      </c>
      <c r="HA25">
        <v>2098</v>
      </c>
      <c r="HB25">
        <v>12.11</v>
      </c>
      <c r="HC25">
        <v>-1</v>
      </c>
      <c r="HD25">
        <v>0</v>
      </c>
      <c r="HE25">
        <v>0</v>
      </c>
      <c r="HF25">
        <v>0</v>
      </c>
      <c r="HG25">
        <v>0</v>
      </c>
      <c r="HH25">
        <v>400</v>
      </c>
      <c r="HI25">
        <v>0</v>
      </c>
      <c r="HJ25">
        <v>4.44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0.98</v>
      </c>
      <c r="HS25">
        <v>0.45</v>
      </c>
      <c r="HT25">
        <v>42</v>
      </c>
      <c r="HU25">
        <v>75</v>
      </c>
      <c r="HV25">
        <v>0</v>
      </c>
      <c r="HW25">
        <v>0</v>
      </c>
      <c r="HX25">
        <v>0</v>
      </c>
      <c r="HY25" s="59" t="s">
        <v>631</v>
      </c>
      <c r="HZ25">
        <v>47658</v>
      </c>
      <c r="IA25">
        <v>75</v>
      </c>
      <c r="IB25">
        <v>0</v>
      </c>
      <c r="IC25" s="59" t="s">
        <v>634</v>
      </c>
      <c r="ID25" s="59" t="s">
        <v>638</v>
      </c>
      <c r="IE25">
        <v>0</v>
      </c>
      <c r="IF25">
        <v>0</v>
      </c>
      <c r="IG25">
        <v>17</v>
      </c>
      <c r="IH25" s="59"/>
      <c r="II25" s="59"/>
      <c r="IK25" s="59"/>
      <c r="IL25" s="59"/>
      <c r="IR25" s="59"/>
    </row>
    <row r="26" spans="1:252" ht="12.75">
      <c r="A26">
        <v>1</v>
      </c>
      <c r="B26" s="59" t="s">
        <v>604</v>
      </c>
      <c r="C26" s="59" t="s">
        <v>605</v>
      </c>
      <c r="D26" s="59" t="s">
        <v>606</v>
      </c>
      <c r="E26" s="59" t="s">
        <v>607</v>
      </c>
      <c r="F26" s="59" t="s">
        <v>607</v>
      </c>
      <c r="G26" s="59" t="s">
        <v>1013</v>
      </c>
      <c r="H26" s="59"/>
      <c r="I26" s="59"/>
      <c r="J26" s="59"/>
      <c r="L26" s="59"/>
      <c r="M26" s="59"/>
      <c r="O26" s="59"/>
      <c r="Q26" s="59"/>
      <c r="R26" s="59"/>
      <c r="S26" s="59"/>
      <c r="U26" s="59"/>
      <c r="W26" s="59"/>
      <c r="X26" s="59"/>
      <c r="Z26" s="59"/>
      <c r="AA26" s="59"/>
      <c r="AC26" s="59"/>
      <c r="AE26" s="59"/>
      <c r="AJ26" s="59"/>
      <c r="AM26" s="59"/>
      <c r="AN26" s="59"/>
      <c r="AT26" s="59"/>
      <c r="AU26" s="59"/>
      <c r="AV26" s="59"/>
      <c r="AW26" s="59"/>
      <c r="AY26" s="59"/>
      <c r="BA26" s="59"/>
      <c r="BB26" s="59"/>
      <c r="BC26" s="59"/>
      <c r="BH26" s="59"/>
      <c r="BJ26" s="59"/>
      <c r="BL26" s="59"/>
      <c r="BM26" s="59"/>
      <c r="BN26" s="59"/>
      <c r="BU26" s="59"/>
      <c r="BV26" s="59"/>
      <c r="BZ26" s="59"/>
      <c r="CA26" s="59"/>
      <c r="CB26">
        <v>3471</v>
      </c>
      <c r="CC26">
        <v>522</v>
      </c>
      <c r="CE26" s="59"/>
      <c r="CG26" s="59"/>
      <c r="CI26">
        <v>17800</v>
      </c>
      <c r="CJ26">
        <v>194</v>
      </c>
      <c r="CK26">
        <v>20278</v>
      </c>
      <c r="CL26">
        <v>486</v>
      </c>
      <c r="CM26" s="59" t="s">
        <v>624</v>
      </c>
      <c r="CN26">
        <v>43</v>
      </c>
      <c r="CO26">
        <v>43</v>
      </c>
      <c r="CP26">
        <v>-1</v>
      </c>
      <c r="CQ26">
        <v>53</v>
      </c>
      <c r="CR26">
        <v>122</v>
      </c>
      <c r="CS26">
        <v>-1</v>
      </c>
      <c r="CT26">
        <v>51</v>
      </c>
      <c r="CU26">
        <v>4.35</v>
      </c>
      <c r="CV26">
        <v>61</v>
      </c>
      <c r="CW26">
        <v>69</v>
      </c>
      <c r="CX26">
        <v>1102</v>
      </c>
      <c r="CY26">
        <v>10840</v>
      </c>
      <c r="CZ26">
        <v>-1</v>
      </c>
      <c r="DA26">
        <v>174</v>
      </c>
      <c r="DB26">
        <v>7.92</v>
      </c>
      <c r="DC26">
        <v>1113</v>
      </c>
      <c r="DD26">
        <v>16415</v>
      </c>
      <c r="DE26">
        <v>-1</v>
      </c>
      <c r="DF26">
        <v>195</v>
      </c>
      <c r="DG26">
        <v>780</v>
      </c>
      <c r="DH26">
        <v>40</v>
      </c>
      <c r="DI26">
        <v>435</v>
      </c>
      <c r="DJ26">
        <v>2098</v>
      </c>
      <c r="DK26">
        <v>2098</v>
      </c>
      <c r="DL26">
        <v>12.11</v>
      </c>
      <c r="DM26">
        <v>-1</v>
      </c>
      <c r="DN26">
        <v>-1</v>
      </c>
      <c r="DO26">
        <v>0</v>
      </c>
      <c r="DP26">
        <v>-1</v>
      </c>
      <c r="DQ26">
        <v>10</v>
      </c>
      <c r="DR26">
        <v>-1</v>
      </c>
      <c r="DS26">
        <v>0</v>
      </c>
      <c r="DT26">
        <v>-1</v>
      </c>
      <c r="DU26">
        <v>0</v>
      </c>
      <c r="DV26">
        <v>-1</v>
      </c>
      <c r="DW26">
        <v>0</v>
      </c>
      <c r="DX26">
        <v>-1</v>
      </c>
      <c r="DY26">
        <v>0</v>
      </c>
      <c r="DZ26">
        <v>180.6</v>
      </c>
      <c r="EA26">
        <v>630</v>
      </c>
      <c r="EB26">
        <v>349</v>
      </c>
      <c r="EC26">
        <v>0</v>
      </c>
      <c r="ED26">
        <v>2.71</v>
      </c>
      <c r="EE26">
        <v>3.7</v>
      </c>
      <c r="EF26">
        <v>7</v>
      </c>
      <c r="EG26">
        <v>6</v>
      </c>
      <c r="EH26">
        <v>0</v>
      </c>
      <c r="EI26">
        <v>1.81</v>
      </c>
      <c r="EJ26">
        <v>10.64</v>
      </c>
      <c r="EK26">
        <v>349</v>
      </c>
      <c r="EL26">
        <v>2.71</v>
      </c>
      <c r="EM26">
        <v>10.64</v>
      </c>
      <c r="EN26">
        <v>349</v>
      </c>
      <c r="EO26">
        <v>1.81</v>
      </c>
      <c r="EP26">
        <v>86</v>
      </c>
      <c r="EQ26">
        <v>86</v>
      </c>
      <c r="ER26">
        <v>6</v>
      </c>
      <c r="ES26">
        <v>8.08</v>
      </c>
      <c r="ET26">
        <v>0</v>
      </c>
      <c r="EU26">
        <v>0</v>
      </c>
      <c r="EV26">
        <v>265</v>
      </c>
      <c r="EW26">
        <v>13.85</v>
      </c>
      <c r="EX26">
        <v>9.5</v>
      </c>
      <c r="EY26">
        <v>436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399.8</v>
      </c>
      <c r="FG26">
        <v>846</v>
      </c>
      <c r="FH26">
        <v>455</v>
      </c>
      <c r="FI26">
        <v>0</v>
      </c>
      <c r="FJ26">
        <v>1.63</v>
      </c>
      <c r="FK26">
        <v>10.64</v>
      </c>
      <c r="FL26">
        <v>349</v>
      </c>
      <c r="FM26">
        <v>1.63</v>
      </c>
      <c r="FN26">
        <v>51</v>
      </c>
      <c r="FO26">
        <v>51</v>
      </c>
      <c r="FP26">
        <v>3</v>
      </c>
      <c r="FQ26">
        <v>-1</v>
      </c>
      <c r="FR26">
        <v>-1</v>
      </c>
      <c r="FS26">
        <v>8.08</v>
      </c>
      <c r="FT26">
        <v>0</v>
      </c>
      <c r="FU26">
        <v>0</v>
      </c>
      <c r="FV26">
        <v>265</v>
      </c>
      <c r="FW26">
        <v>13.85</v>
      </c>
      <c r="FX26">
        <v>9.5</v>
      </c>
      <c r="FY26">
        <v>436</v>
      </c>
      <c r="FZ26">
        <v>2148</v>
      </c>
      <c r="GA26">
        <v>2148</v>
      </c>
      <c r="GB26">
        <v>2148</v>
      </c>
      <c r="GC26">
        <v>2148</v>
      </c>
      <c r="GD26">
        <v>2148</v>
      </c>
      <c r="GE26">
        <v>2148</v>
      </c>
      <c r="GF26">
        <v>-1</v>
      </c>
      <c r="GG26">
        <v>-1</v>
      </c>
      <c r="GH26" s="59"/>
      <c r="GI26">
        <v>2148</v>
      </c>
      <c r="GJ26">
        <v>10.1</v>
      </c>
      <c r="GK26">
        <v>0</v>
      </c>
      <c r="GL26">
        <v>0</v>
      </c>
      <c r="GM26">
        <v>265</v>
      </c>
      <c r="GN26">
        <v>436</v>
      </c>
      <c r="GO26">
        <v>17.41</v>
      </c>
      <c r="GP26">
        <v>17.41</v>
      </c>
      <c r="GQ26">
        <v>17.41</v>
      </c>
      <c r="GR26">
        <v>22.41</v>
      </c>
      <c r="GS26">
        <v>17.41</v>
      </c>
      <c r="GT26">
        <v>17.41</v>
      </c>
      <c r="GU26">
        <v>0</v>
      </c>
      <c r="GV26">
        <v>194</v>
      </c>
      <c r="GW26">
        <v>486</v>
      </c>
      <c r="GX26">
        <v>10.64</v>
      </c>
      <c r="GY26">
        <v>349</v>
      </c>
      <c r="GZ26">
        <v>2098</v>
      </c>
      <c r="HA26">
        <v>2098</v>
      </c>
      <c r="HB26">
        <v>12.11</v>
      </c>
      <c r="HC26">
        <v>-1</v>
      </c>
      <c r="HD26">
        <v>0</v>
      </c>
      <c r="HE26">
        <v>0</v>
      </c>
      <c r="HF26">
        <v>0</v>
      </c>
      <c r="HG26">
        <v>0</v>
      </c>
      <c r="HH26">
        <v>400</v>
      </c>
      <c r="HI26">
        <v>0</v>
      </c>
      <c r="HJ26">
        <v>4.44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0.98</v>
      </c>
      <c r="HS26">
        <v>0.45</v>
      </c>
      <c r="HT26">
        <v>42</v>
      </c>
      <c r="HU26">
        <v>0</v>
      </c>
      <c r="HV26">
        <v>0</v>
      </c>
      <c r="HW26">
        <v>0</v>
      </c>
      <c r="HX26">
        <v>0</v>
      </c>
      <c r="HY26" s="59" t="s">
        <v>778</v>
      </c>
      <c r="HZ26">
        <v>46874</v>
      </c>
      <c r="IA26">
        <v>0</v>
      </c>
      <c r="IB26">
        <v>0</v>
      </c>
      <c r="IC26" s="59" t="s">
        <v>632</v>
      </c>
      <c r="ID26" s="59" t="s">
        <v>636</v>
      </c>
      <c r="IE26">
        <v>0</v>
      </c>
      <c r="IF26">
        <v>0</v>
      </c>
      <c r="IG26">
        <v>18</v>
      </c>
      <c r="IH26" s="59"/>
      <c r="II26" s="59"/>
      <c r="IK26" s="59"/>
      <c r="IL26" s="59"/>
      <c r="IR26" s="59"/>
    </row>
    <row r="27" spans="1:252" ht="12.75">
      <c r="A27">
        <v>1</v>
      </c>
      <c r="B27" s="59" t="s">
        <v>604</v>
      </c>
      <c r="C27" s="59" t="s">
        <v>605</v>
      </c>
      <c r="D27" s="59" t="s">
        <v>606</v>
      </c>
      <c r="E27" s="59" t="s">
        <v>607</v>
      </c>
      <c r="F27" s="59" t="s">
        <v>607</v>
      </c>
      <c r="G27" s="59" t="s">
        <v>1013</v>
      </c>
      <c r="H27" s="59"/>
      <c r="I27" s="59"/>
      <c r="J27" s="59"/>
      <c r="L27" s="59"/>
      <c r="M27" s="59"/>
      <c r="O27" s="59"/>
      <c r="Q27" s="59"/>
      <c r="R27" s="59"/>
      <c r="S27" s="59"/>
      <c r="U27" s="59"/>
      <c r="W27" s="59"/>
      <c r="X27" s="59"/>
      <c r="Z27" s="59"/>
      <c r="AA27" s="59"/>
      <c r="AC27" s="59"/>
      <c r="AE27" s="59"/>
      <c r="AJ27" s="59"/>
      <c r="AM27" s="59"/>
      <c r="AN27" s="59"/>
      <c r="AT27" s="59"/>
      <c r="AU27" s="59"/>
      <c r="AV27" s="59"/>
      <c r="AW27" s="59"/>
      <c r="AY27" s="59"/>
      <c r="BA27" s="59"/>
      <c r="BB27" s="59"/>
      <c r="BC27" s="59"/>
      <c r="BH27" s="59"/>
      <c r="BJ27" s="59"/>
      <c r="BL27" s="59"/>
      <c r="BM27" s="59"/>
      <c r="BN27" s="59"/>
      <c r="BU27" s="59"/>
      <c r="BV27" s="59"/>
      <c r="BZ27" s="59"/>
      <c r="CA27" s="59"/>
      <c r="CB27">
        <v>3471</v>
      </c>
      <c r="CC27">
        <v>522</v>
      </c>
      <c r="CE27" s="59"/>
      <c r="CG27" s="59"/>
      <c r="CI27">
        <v>17800</v>
      </c>
      <c r="CJ27">
        <v>194</v>
      </c>
      <c r="CK27">
        <v>20278</v>
      </c>
      <c r="CL27">
        <v>486</v>
      </c>
      <c r="CM27" s="59" t="s">
        <v>624</v>
      </c>
      <c r="CN27">
        <v>43</v>
      </c>
      <c r="CO27">
        <v>43</v>
      </c>
      <c r="CP27">
        <v>-1</v>
      </c>
      <c r="CQ27">
        <v>53</v>
      </c>
      <c r="CR27">
        <v>122</v>
      </c>
      <c r="CS27">
        <v>-1</v>
      </c>
      <c r="CT27">
        <v>51</v>
      </c>
      <c r="CU27">
        <v>4.35</v>
      </c>
      <c r="CV27">
        <v>61</v>
      </c>
      <c r="CW27">
        <v>69</v>
      </c>
      <c r="CX27">
        <v>1102</v>
      </c>
      <c r="CY27">
        <v>10840</v>
      </c>
      <c r="CZ27">
        <v>-1</v>
      </c>
      <c r="DA27">
        <v>174</v>
      </c>
      <c r="DB27">
        <v>7.92</v>
      </c>
      <c r="DC27">
        <v>1113</v>
      </c>
      <c r="DD27">
        <v>16415</v>
      </c>
      <c r="DE27">
        <v>-1</v>
      </c>
      <c r="DF27">
        <v>195</v>
      </c>
      <c r="DG27">
        <v>780</v>
      </c>
      <c r="DH27">
        <v>40</v>
      </c>
      <c r="DI27">
        <v>435</v>
      </c>
      <c r="DJ27">
        <v>2098</v>
      </c>
      <c r="DK27">
        <v>2098</v>
      </c>
      <c r="DL27">
        <v>12.11</v>
      </c>
      <c r="DM27">
        <v>-1</v>
      </c>
      <c r="DN27">
        <v>-1</v>
      </c>
      <c r="DO27">
        <v>0</v>
      </c>
      <c r="DP27">
        <v>-1</v>
      </c>
      <c r="DQ27">
        <v>10</v>
      </c>
      <c r="DR27">
        <v>-1</v>
      </c>
      <c r="DS27">
        <v>0</v>
      </c>
      <c r="DT27">
        <v>-1</v>
      </c>
      <c r="DU27">
        <v>0</v>
      </c>
      <c r="DV27">
        <v>-1</v>
      </c>
      <c r="DW27">
        <v>0</v>
      </c>
      <c r="DX27">
        <v>-1</v>
      </c>
      <c r="DY27">
        <v>0</v>
      </c>
      <c r="DZ27">
        <v>180.6</v>
      </c>
      <c r="EA27">
        <v>630</v>
      </c>
      <c r="EB27">
        <v>349</v>
      </c>
      <c r="EC27">
        <v>0</v>
      </c>
      <c r="ED27">
        <v>2.71</v>
      </c>
      <c r="EE27">
        <v>3.7</v>
      </c>
      <c r="EF27">
        <v>7</v>
      </c>
      <c r="EG27">
        <v>6</v>
      </c>
      <c r="EH27">
        <v>0</v>
      </c>
      <c r="EI27">
        <v>1.81</v>
      </c>
      <c r="EJ27">
        <v>10.64</v>
      </c>
      <c r="EK27">
        <v>349</v>
      </c>
      <c r="EL27">
        <v>2.71</v>
      </c>
      <c r="EM27">
        <v>10.64</v>
      </c>
      <c r="EN27">
        <v>349</v>
      </c>
      <c r="EO27">
        <v>1.81</v>
      </c>
      <c r="EP27">
        <v>86</v>
      </c>
      <c r="EQ27">
        <v>86</v>
      </c>
      <c r="ER27">
        <v>6</v>
      </c>
      <c r="ES27">
        <v>8.08</v>
      </c>
      <c r="ET27">
        <v>0</v>
      </c>
      <c r="EU27">
        <v>0</v>
      </c>
      <c r="EV27">
        <v>265</v>
      </c>
      <c r="EW27">
        <v>13.85</v>
      </c>
      <c r="EX27">
        <v>9.5</v>
      </c>
      <c r="EY27">
        <v>436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399.8</v>
      </c>
      <c r="FG27">
        <v>846</v>
      </c>
      <c r="FH27">
        <v>455</v>
      </c>
      <c r="FI27">
        <v>0</v>
      </c>
      <c r="FJ27">
        <v>1.63</v>
      </c>
      <c r="FK27">
        <v>10.64</v>
      </c>
      <c r="FL27">
        <v>349</v>
      </c>
      <c r="FM27">
        <v>1.63</v>
      </c>
      <c r="FN27">
        <v>51</v>
      </c>
      <c r="FO27">
        <v>51</v>
      </c>
      <c r="FP27">
        <v>3</v>
      </c>
      <c r="FQ27">
        <v>-1</v>
      </c>
      <c r="FR27">
        <v>-1</v>
      </c>
      <c r="FS27">
        <v>8.08</v>
      </c>
      <c r="FT27">
        <v>0</v>
      </c>
      <c r="FU27">
        <v>0</v>
      </c>
      <c r="FV27">
        <v>265</v>
      </c>
      <c r="FW27">
        <v>13.85</v>
      </c>
      <c r="FX27">
        <v>9.5</v>
      </c>
      <c r="FY27">
        <v>436</v>
      </c>
      <c r="FZ27">
        <v>2148</v>
      </c>
      <c r="GA27">
        <v>2148</v>
      </c>
      <c r="GB27">
        <v>2148</v>
      </c>
      <c r="GC27">
        <v>2148</v>
      </c>
      <c r="GD27">
        <v>2148</v>
      </c>
      <c r="GE27">
        <v>2148</v>
      </c>
      <c r="GF27">
        <v>-1</v>
      </c>
      <c r="GG27">
        <v>-1</v>
      </c>
      <c r="GH27" s="59"/>
      <c r="GI27">
        <v>2148</v>
      </c>
      <c r="GJ27">
        <v>10.1</v>
      </c>
      <c r="GK27">
        <v>0</v>
      </c>
      <c r="GL27">
        <v>0</v>
      </c>
      <c r="GM27">
        <v>265</v>
      </c>
      <c r="GN27">
        <v>436</v>
      </c>
      <c r="GO27">
        <v>17.41</v>
      </c>
      <c r="GP27">
        <v>17.41</v>
      </c>
      <c r="GQ27">
        <v>17.41</v>
      </c>
      <c r="GR27">
        <v>22.41</v>
      </c>
      <c r="GS27">
        <v>17.41</v>
      </c>
      <c r="GT27">
        <v>17.41</v>
      </c>
      <c r="GU27">
        <v>0</v>
      </c>
      <c r="GV27">
        <v>194</v>
      </c>
      <c r="GW27">
        <v>486</v>
      </c>
      <c r="GX27">
        <v>10.64</v>
      </c>
      <c r="GY27">
        <v>349</v>
      </c>
      <c r="GZ27">
        <v>2098</v>
      </c>
      <c r="HA27">
        <v>2098</v>
      </c>
      <c r="HB27">
        <v>12.11</v>
      </c>
      <c r="HC27">
        <v>-1</v>
      </c>
      <c r="HD27">
        <v>0</v>
      </c>
      <c r="HE27">
        <v>0</v>
      </c>
      <c r="HF27">
        <v>0</v>
      </c>
      <c r="HG27">
        <v>0</v>
      </c>
      <c r="HH27">
        <v>400</v>
      </c>
      <c r="HI27">
        <v>0</v>
      </c>
      <c r="HJ27">
        <v>4.44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0.98</v>
      </c>
      <c r="HS27">
        <v>0.45</v>
      </c>
      <c r="HT27">
        <v>42</v>
      </c>
      <c r="HY27" s="59"/>
      <c r="IC27" s="59"/>
      <c r="ID27" s="59"/>
      <c r="IH27" s="59" t="s">
        <v>1075</v>
      </c>
      <c r="II27" s="59" t="s">
        <v>1079</v>
      </c>
      <c r="IJ27">
        <v>266</v>
      </c>
      <c r="IK27" s="59" t="s">
        <v>1081</v>
      </c>
      <c r="IL27" s="59" t="s">
        <v>647</v>
      </c>
      <c r="IR27" s="59"/>
    </row>
    <row r="28" spans="1:252" ht="12.75">
      <c r="A28">
        <v>1</v>
      </c>
      <c r="B28" s="59" t="s">
        <v>604</v>
      </c>
      <c r="C28" s="59" t="s">
        <v>605</v>
      </c>
      <c r="D28" s="59" t="s">
        <v>606</v>
      </c>
      <c r="E28" s="59" t="s">
        <v>607</v>
      </c>
      <c r="F28" s="59" t="s">
        <v>607</v>
      </c>
      <c r="G28" s="59" t="s">
        <v>1013</v>
      </c>
      <c r="H28" s="59"/>
      <c r="I28" s="59"/>
      <c r="J28" s="59"/>
      <c r="L28" s="59"/>
      <c r="M28" s="59"/>
      <c r="O28" s="59"/>
      <c r="Q28" s="59"/>
      <c r="R28" s="59"/>
      <c r="S28" s="59"/>
      <c r="U28" s="59"/>
      <c r="W28" s="59"/>
      <c r="X28" s="59"/>
      <c r="Z28" s="59"/>
      <c r="AA28" s="59"/>
      <c r="AC28" s="59"/>
      <c r="AE28" s="59"/>
      <c r="AJ28" s="59"/>
      <c r="AM28" s="59"/>
      <c r="AN28" s="59"/>
      <c r="AT28" s="59"/>
      <c r="AU28" s="59"/>
      <c r="AV28" s="59"/>
      <c r="AW28" s="59"/>
      <c r="AY28" s="59"/>
      <c r="BA28" s="59"/>
      <c r="BB28" s="59"/>
      <c r="BC28" s="59"/>
      <c r="BH28" s="59"/>
      <c r="BJ28" s="59"/>
      <c r="BL28" s="59"/>
      <c r="BM28" s="59"/>
      <c r="BN28" s="59"/>
      <c r="BU28" s="59"/>
      <c r="BV28" s="59"/>
      <c r="BZ28" s="59"/>
      <c r="CA28" s="59"/>
      <c r="CB28">
        <v>3471</v>
      </c>
      <c r="CC28">
        <v>522</v>
      </c>
      <c r="CE28" s="59"/>
      <c r="CG28" s="59"/>
      <c r="CI28">
        <v>17800</v>
      </c>
      <c r="CJ28">
        <v>194</v>
      </c>
      <c r="CK28">
        <v>20278</v>
      </c>
      <c r="CL28">
        <v>486</v>
      </c>
      <c r="CM28" s="59" t="s">
        <v>624</v>
      </c>
      <c r="CN28">
        <v>43</v>
      </c>
      <c r="CO28">
        <v>43</v>
      </c>
      <c r="CP28">
        <v>-1</v>
      </c>
      <c r="CQ28">
        <v>53</v>
      </c>
      <c r="CR28">
        <v>122</v>
      </c>
      <c r="CS28">
        <v>-1</v>
      </c>
      <c r="CT28">
        <v>51</v>
      </c>
      <c r="CU28">
        <v>4.35</v>
      </c>
      <c r="CV28">
        <v>61</v>
      </c>
      <c r="CW28">
        <v>69</v>
      </c>
      <c r="CX28">
        <v>1102</v>
      </c>
      <c r="CY28">
        <v>10840</v>
      </c>
      <c r="CZ28">
        <v>-1</v>
      </c>
      <c r="DA28">
        <v>174</v>
      </c>
      <c r="DB28">
        <v>7.92</v>
      </c>
      <c r="DC28">
        <v>1113</v>
      </c>
      <c r="DD28">
        <v>16415</v>
      </c>
      <c r="DE28">
        <v>-1</v>
      </c>
      <c r="DF28">
        <v>195</v>
      </c>
      <c r="DG28">
        <v>780</v>
      </c>
      <c r="DH28">
        <v>40</v>
      </c>
      <c r="DI28">
        <v>435</v>
      </c>
      <c r="DJ28">
        <v>2098</v>
      </c>
      <c r="DK28">
        <v>2098</v>
      </c>
      <c r="DL28">
        <v>12.11</v>
      </c>
      <c r="DM28">
        <v>-1</v>
      </c>
      <c r="DN28">
        <v>-1</v>
      </c>
      <c r="DO28">
        <v>0</v>
      </c>
      <c r="DP28">
        <v>-1</v>
      </c>
      <c r="DQ28">
        <v>10</v>
      </c>
      <c r="DR28">
        <v>-1</v>
      </c>
      <c r="DS28">
        <v>0</v>
      </c>
      <c r="DT28">
        <v>-1</v>
      </c>
      <c r="DU28">
        <v>0</v>
      </c>
      <c r="DV28">
        <v>-1</v>
      </c>
      <c r="DW28">
        <v>0</v>
      </c>
      <c r="DX28">
        <v>-1</v>
      </c>
      <c r="DY28">
        <v>0</v>
      </c>
      <c r="DZ28">
        <v>180.6</v>
      </c>
      <c r="EA28">
        <v>630</v>
      </c>
      <c r="EB28">
        <v>349</v>
      </c>
      <c r="EC28">
        <v>0</v>
      </c>
      <c r="ED28">
        <v>2.71</v>
      </c>
      <c r="EE28">
        <v>3.7</v>
      </c>
      <c r="EF28">
        <v>7</v>
      </c>
      <c r="EG28">
        <v>6</v>
      </c>
      <c r="EH28">
        <v>0</v>
      </c>
      <c r="EI28">
        <v>1.81</v>
      </c>
      <c r="EJ28">
        <v>10.64</v>
      </c>
      <c r="EK28">
        <v>349</v>
      </c>
      <c r="EL28">
        <v>2.71</v>
      </c>
      <c r="EM28">
        <v>10.64</v>
      </c>
      <c r="EN28">
        <v>349</v>
      </c>
      <c r="EO28">
        <v>1.81</v>
      </c>
      <c r="EP28">
        <v>86</v>
      </c>
      <c r="EQ28">
        <v>86</v>
      </c>
      <c r="ER28">
        <v>6</v>
      </c>
      <c r="ES28">
        <v>8.08</v>
      </c>
      <c r="ET28">
        <v>0</v>
      </c>
      <c r="EU28">
        <v>0</v>
      </c>
      <c r="EV28">
        <v>265</v>
      </c>
      <c r="EW28">
        <v>13.85</v>
      </c>
      <c r="EX28">
        <v>9.5</v>
      </c>
      <c r="EY28">
        <v>436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399.8</v>
      </c>
      <c r="FG28">
        <v>846</v>
      </c>
      <c r="FH28">
        <v>455</v>
      </c>
      <c r="FI28">
        <v>0</v>
      </c>
      <c r="FJ28">
        <v>1.63</v>
      </c>
      <c r="FK28">
        <v>10.64</v>
      </c>
      <c r="FL28">
        <v>349</v>
      </c>
      <c r="FM28">
        <v>1.63</v>
      </c>
      <c r="FN28">
        <v>51</v>
      </c>
      <c r="FO28">
        <v>51</v>
      </c>
      <c r="FP28">
        <v>3</v>
      </c>
      <c r="FQ28">
        <v>-1</v>
      </c>
      <c r="FR28">
        <v>-1</v>
      </c>
      <c r="FS28">
        <v>8.08</v>
      </c>
      <c r="FT28">
        <v>0</v>
      </c>
      <c r="FU28">
        <v>0</v>
      </c>
      <c r="FV28">
        <v>265</v>
      </c>
      <c r="FW28">
        <v>13.85</v>
      </c>
      <c r="FX28">
        <v>9.5</v>
      </c>
      <c r="FY28">
        <v>436</v>
      </c>
      <c r="FZ28">
        <v>2148</v>
      </c>
      <c r="GA28">
        <v>2148</v>
      </c>
      <c r="GB28">
        <v>2148</v>
      </c>
      <c r="GC28">
        <v>2148</v>
      </c>
      <c r="GD28">
        <v>2148</v>
      </c>
      <c r="GE28">
        <v>2148</v>
      </c>
      <c r="GF28">
        <v>-1</v>
      </c>
      <c r="GG28">
        <v>-1</v>
      </c>
      <c r="GH28" s="59"/>
      <c r="GI28">
        <v>2148</v>
      </c>
      <c r="GJ28">
        <v>10.1</v>
      </c>
      <c r="GK28">
        <v>0</v>
      </c>
      <c r="GL28">
        <v>0</v>
      </c>
      <c r="GM28">
        <v>265</v>
      </c>
      <c r="GN28">
        <v>436</v>
      </c>
      <c r="GO28">
        <v>17.41</v>
      </c>
      <c r="GP28">
        <v>17.41</v>
      </c>
      <c r="GQ28">
        <v>17.41</v>
      </c>
      <c r="GR28">
        <v>22.41</v>
      </c>
      <c r="GS28">
        <v>17.41</v>
      </c>
      <c r="GT28">
        <v>17.41</v>
      </c>
      <c r="GU28">
        <v>0</v>
      </c>
      <c r="GV28">
        <v>194</v>
      </c>
      <c r="GW28">
        <v>486</v>
      </c>
      <c r="GX28">
        <v>10.64</v>
      </c>
      <c r="GY28">
        <v>349</v>
      </c>
      <c r="GZ28">
        <v>2098</v>
      </c>
      <c r="HA28">
        <v>2098</v>
      </c>
      <c r="HB28">
        <v>12.11</v>
      </c>
      <c r="HC28">
        <v>-1</v>
      </c>
      <c r="HD28">
        <v>0</v>
      </c>
      <c r="HE28">
        <v>0</v>
      </c>
      <c r="HF28">
        <v>0</v>
      </c>
      <c r="HG28">
        <v>0</v>
      </c>
      <c r="HH28">
        <v>400</v>
      </c>
      <c r="HI28">
        <v>0</v>
      </c>
      <c r="HJ28">
        <v>4.44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0.98</v>
      </c>
      <c r="HS28">
        <v>0.45</v>
      </c>
      <c r="HT28">
        <v>42</v>
      </c>
      <c r="HY28" s="59"/>
      <c r="IC28" s="59"/>
      <c r="ID28" s="59"/>
      <c r="IH28" s="59" t="s">
        <v>641</v>
      </c>
      <c r="II28" s="59" t="s">
        <v>644</v>
      </c>
      <c r="IJ28">
        <v>463</v>
      </c>
      <c r="IK28" s="59" t="s">
        <v>646</v>
      </c>
      <c r="IL28" s="59" t="s">
        <v>648</v>
      </c>
      <c r="IR28" s="59"/>
    </row>
    <row r="29" spans="1:252" ht="12.75">
      <c r="A29">
        <v>1</v>
      </c>
      <c r="B29" s="59" t="s">
        <v>604</v>
      </c>
      <c r="C29" s="59" t="s">
        <v>605</v>
      </c>
      <c r="D29" s="59" t="s">
        <v>606</v>
      </c>
      <c r="E29" s="59" t="s">
        <v>607</v>
      </c>
      <c r="F29" s="59" t="s">
        <v>607</v>
      </c>
      <c r="G29" s="59" t="s">
        <v>1013</v>
      </c>
      <c r="H29" s="59"/>
      <c r="I29" s="59"/>
      <c r="J29" s="59"/>
      <c r="L29" s="59"/>
      <c r="M29" s="59"/>
      <c r="O29" s="59"/>
      <c r="Q29" s="59"/>
      <c r="R29" s="59"/>
      <c r="S29" s="59"/>
      <c r="U29" s="59"/>
      <c r="W29" s="59"/>
      <c r="X29" s="59"/>
      <c r="Z29" s="59"/>
      <c r="AA29" s="59"/>
      <c r="AC29" s="59"/>
      <c r="AE29" s="59"/>
      <c r="AJ29" s="59"/>
      <c r="AM29" s="59"/>
      <c r="AN29" s="59"/>
      <c r="AT29" s="59"/>
      <c r="AU29" s="59"/>
      <c r="AV29" s="59"/>
      <c r="AW29" s="59"/>
      <c r="AY29" s="59"/>
      <c r="BA29" s="59"/>
      <c r="BB29" s="59"/>
      <c r="BC29" s="59"/>
      <c r="BH29" s="59"/>
      <c r="BJ29" s="59"/>
      <c r="BL29" s="59"/>
      <c r="BM29" s="59"/>
      <c r="BN29" s="59"/>
      <c r="BU29" s="59"/>
      <c r="BV29" s="59"/>
      <c r="BZ29" s="59"/>
      <c r="CA29" s="59"/>
      <c r="CB29">
        <v>3471</v>
      </c>
      <c r="CC29">
        <v>522</v>
      </c>
      <c r="CE29" s="59"/>
      <c r="CG29" s="59"/>
      <c r="CI29">
        <v>17800</v>
      </c>
      <c r="CJ29">
        <v>194</v>
      </c>
      <c r="CK29">
        <v>20278</v>
      </c>
      <c r="CL29">
        <v>486</v>
      </c>
      <c r="CM29" s="59" t="s">
        <v>624</v>
      </c>
      <c r="CN29">
        <v>43</v>
      </c>
      <c r="CO29">
        <v>43</v>
      </c>
      <c r="CP29">
        <v>-1</v>
      </c>
      <c r="CQ29">
        <v>53</v>
      </c>
      <c r="CR29">
        <v>122</v>
      </c>
      <c r="CS29">
        <v>-1</v>
      </c>
      <c r="CT29">
        <v>51</v>
      </c>
      <c r="CU29">
        <v>4.35</v>
      </c>
      <c r="CV29">
        <v>61</v>
      </c>
      <c r="CW29">
        <v>69</v>
      </c>
      <c r="CX29">
        <v>1102</v>
      </c>
      <c r="CY29">
        <v>10840</v>
      </c>
      <c r="CZ29">
        <v>-1</v>
      </c>
      <c r="DA29">
        <v>174</v>
      </c>
      <c r="DB29">
        <v>7.92</v>
      </c>
      <c r="DC29">
        <v>1113</v>
      </c>
      <c r="DD29">
        <v>16415</v>
      </c>
      <c r="DE29">
        <v>-1</v>
      </c>
      <c r="DF29">
        <v>195</v>
      </c>
      <c r="DG29">
        <v>780</v>
      </c>
      <c r="DH29">
        <v>40</v>
      </c>
      <c r="DI29">
        <v>435</v>
      </c>
      <c r="DJ29">
        <v>2098</v>
      </c>
      <c r="DK29">
        <v>2098</v>
      </c>
      <c r="DL29">
        <v>12.11</v>
      </c>
      <c r="DM29">
        <v>-1</v>
      </c>
      <c r="DN29">
        <v>-1</v>
      </c>
      <c r="DO29">
        <v>0</v>
      </c>
      <c r="DP29">
        <v>-1</v>
      </c>
      <c r="DQ29">
        <v>10</v>
      </c>
      <c r="DR29">
        <v>-1</v>
      </c>
      <c r="DS29">
        <v>0</v>
      </c>
      <c r="DT29">
        <v>-1</v>
      </c>
      <c r="DU29">
        <v>0</v>
      </c>
      <c r="DV29">
        <v>-1</v>
      </c>
      <c r="DW29">
        <v>0</v>
      </c>
      <c r="DX29">
        <v>-1</v>
      </c>
      <c r="DY29">
        <v>0</v>
      </c>
      <c r="DZ29">
        <v>180.6</v>
      </c>
      <c r="EA29">
        <v>630</v>
      </c>
      <c r="EB29">
        <v>349</v>
      </c>
      <c r="EC29">
        <v>0</v>
      </c>
      <c r="ED29">
        <v>2.71</v>
      </c>
      <c r="EE29">
        <v>3.7</v>
      </c>
      <c r="EF29">
        <v>7</v>
      </c>
      <c r="EG29">
        <v>6</v>
      </c>
      <c r="EH29">
        <v>0</v>
      </c>
      <c r="EI29">
        <v>1.81</v>
      </c>
      <c r="EJ29">
        <v>10.64</v>
      </c>
      <c r="EK29">
        <v>349</v>
      </c>
      <c r="EL29">
        <v>2.71</v>
      </c>
      <c r="EM29">
        <v>10.64</v>
      </c>
      <c r="EN29">
        <v>349</v>
      </c>
      <c r="EO29">
        <v>1.81</v>
      </c>
      <c r="EP29">
        <v>86</v>
      </c>
      <c r="EQ29">
        <v>86</v>
      </c>
      <c r="ER29">
        <v>6</v>
      </c>
      <c r="ES29">
        <v>8.08</v>
      </c>
      <c r="ET29">
        <v>0</v>
      </c>
      <c r="EU29">
        <v>0</v>
      </c>
      <c r="EV29">
        <v>265</v>
      </c>
      <c r="EW29">
        <v>13.85</v>
      </c>
      <c r="EX29">
        <v>9.5</v>
      </c>
      <c r="EY29">
        <v>436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399.8</v>
      </c>
      <c r="FG29">
        <v>846</v>
      </c>
      <c r="FH29">
        <v>455</v>
      </c>
      <c r="FI29">
        <v>0</v>
      </c>
      <c r="FJ29">
        <v>1.63</v>
      </c>
      <c r="FK29">
        <v>10.64</v>
      </c>
      <c r="FL29">
        <v>349</v>
      </c>
      <c r="FM29">
        <v>1.63</v>
      </c>
      <c r="FN29">
        <v>51</v>
      </c>
      <c r="FO29">
        <v>51</v>
      </c>
      <c r="FP29">
        <v>3</v>
      </c>
      <c r="FQ29">
        <v>-1</v>
      </c>
      <c r="FR29">
        <v>-1</v>
      </c>
      <c r="FS29">
        <v>8.08</v>
      </c>
      <c r="FT29">
        <v>0</v>
      </c>
      <c r="FU29">
        <v>0</v>
      </c>
      <c r="FV29">
        <v>265</v>
      </c>
      <c r="FW29">
        <v>13.85</v>
      </c>
      <c r="FX29">
        <v>9.5</v>
      </c>
      <c r="FY29">
        <v>436</v>
      </c>
      <c r="FZ29">
        <v>2148</v>
      </c>
      <c r="GA29">
        <v>2148</v>
      </c>
      <c r="GB29">
        <v>2148</v>
      </c>
      <c r="GC29">
        <v>2148</v>
      </c>
      <c r="GD29">
        <v>2148</v>
      </c>
      <c r="GE29">
        <v>2148</v>
      </c>
      <c r="GF29">
        <v>-1</v>
      </c>
      <c r="GG29">
        <v>-1</v>
      </c>
      <c r="GH29" s="59"/>
      <c r="GI29">
        <v>2148</v>
      </c>
      <c r="GJ29">
        <v>10.1</v>
      </c>
      <c r="GK29">
        <v>0</v>
      </c>
      <c r="GL29">
        <v>0</v>
      </c>
      <c r="GM29">
        <v>265</v>
      </c>
      <c r="GN29">
        <v>436</v>
      </c>
      <c r="GO29">
        <v>17.41</v>
      </c>
      <c r="GP29">
        <v>17.41</v>
      </c>
      <c r="GQ29">
        <v>17.41</v>
      </c>
      <c r="GR29">
        <v>22.41</v>
      </c>
      <c r="GS29">
        <v>17.41</v>
      </c>
      <c r="GT29">
        <v>17.41</v>
      </c>
      <c r="GU29">
        <v>0</v>
      </c>
      <c r="GV29">
        <v>194</v>
      </c>
      <c r="GW29">
        <v>486</v>
      </c>
      <c r="GX29">
        <v>10.64</v>
      </c>
      <c r="GY29">
        <v>349</v>
      </c>
      <c r="GZ29">
        <v>2098</v>
      </c>
      <c r="HA29">
        <v>2098</v>
      </c>
      <c r="HB29">
        <v>12.11</v>
      </c>
      <c r="HC29">
        <v>-1</v>
      </c>
      <c r="HD29">
        <v>0</v>
      </c>
      <c r="HE29">
        <v>0</v>
      </c>
      <c r="HF29">
        <v>0</v>
      </c>
      <c r="HG29">
        <v>0</v>
      </c>
      <c r="HH29">
        <v>400</v>
      </c>
      <c r="HI29">
        <v>0</v>
      </c>
      <c r="HJ29">
        <v>4.44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0.98</v>
      </c>
      <c r="HS29">
        <v>0.45</v>
      </c>
      <c r="HT29">
        <v>42</v>
      </c>
      <c r="HY29" s="59"/>
      <c r="IC29" s="59"/>
      <c r="ID29" s="59"/>
      <c r="IH29" s="59" t="s">
        <v>640</v>
      </c>
      <c r="II29" s="59" t="s">
        <v>643</v>
      </c>
      <c r="IJ29">
        <v>462</v>
      </c>
      <c r="IK29" s="59" t="s">
        <v>645</v>
      </c>
      <c r="IL29" s="59" t="s">
        <v>648</v>
      </c>
      <c r="IR29" s="59"/>
    </row>
    <row r="30" spans="1:252" ht="12.75">
      <c r="A30">
        <v>1</v>
      </c>
      <c r="B30" s="59" t="s">
        <v>604</v>
      </c>
      <c r="C30" s="59" t="s">
        <v>605</v>
      </c>
      <c r="D30" s="59" t="s">
        <v>606</v>
      </c>
      <c r="E30" s="59" t="s">
        <v>607</v>
      </c>
      <c r="F30" s="59" t="s">
        <v>607</v>
      </c>
      <c r="G30" s="59" t="s">
        <v>1013</v>
      </c>
      <c r="H30" s="59"/>
      <c r="I30" s="59"/>
      <c r="J30" s="59"/>
      <c r="L30" s="59"/>
      <c r="M30" s="59"/>
      <c r="O30" s="59"/>
      <c r="Q30" s="59"/>
      <c r="R30" s="59"/>
      <c r="S30" s="59"/>
      <c r="U30" s="59"/>
      <c r="W30" s="59"/>
      <c r="X30" s="59"/>
      <c r="Z30" s="59"/>
      <c r="AA30" s="59"/>
      <c r="AC30" s="59"/>
      <c r="AE30" s="59"/>
      <c r="AJ30" s="59"/>
      <c r="AM30" s="59"/>
      <c r="AN30" s="59"/>
      <c r="AT30" s="59"/>
      <c r="AU30" s="59"/>
      <c r="AV30" s="59"/>
      <c r="AW30" s="59"/>
      <c r="AY30" s="59"/>
      <c r="BA30" s="59"/>
      <c r="BB30" s="59"/>
      <c r="BC30" s="59"/>
      <c r="BH30" s="59"/>
      <c r="BJ30" s="59"/>
      <c r="BL30" s="59"/>
      <c r="BM30" s="59"/>
      <c r="BN30" s="59"/>
      <c r="BU30" s="59"/>
      <c r="BV30" s="59"/>
      <c r="BZ30" s="59"/>
      <c r="CA30" s="59"/>
      <c r="CB30">
        <v>3471</v>
      </c>
      <c r="CC30">
        <v>522</v>
      </c>
      <c r="CE30" s="59"/>
      <c r="CG30" s="59"/>
      <c r="CI30">
        <v>17800</v>
      </c>
      <c r="CJ30">
        <v>194</v>
      </c>
      <c r="CK30">
        <v>20278</v>
      </c>
      <c r="CL30">
        <v>486</v>
      </c>
      <c r="CM30" s="59" t="s">
        <v>624</v>
      </c>
      <c r="CN30">
        <v>43</v>
      </c>
      <c r="CO30">
        <v>43</v>
      </c>
      <c r="CP30">
        <v>-1</v>
      </c>
      <c r="CQ30">
        <v>53</v>
      </c>
      <c r="CR30">
        <v>122</v>
      </c>
      <c r="CS30">
        <v>-1</v>
      </c>
      <c r="CT30">
        <v>51</v>
      </c>
      <c r="CU30">
        <v>4.35</v>
      </c>
      <c r="CV30">
        <v>61</v>
      </c>
      <c r="CW30">
        <v>69</v>
      </c>
      <c r="CX30">
        <v>1102</v>
      </c>
      <c r="CY30">
        <v>10840</v>
      </c>
      <c r="CZ30">
        <v>-1</v>
      </c>
      <c r="DA30">
        <v>174</v>
      </c>
      <c r="DB30">
        <v>7.92</v>
      </c>
      <c r="DC30">
        <v>1113</v>
      </c>
      <c r="DD30">
        <v>16415</v>
      </c>
      <c r="DE30">
        <v>-1</v>
      </c>
      <c r="DF30">
        <v>195</v>
      </c>
      <c r="DG30">
        <v>780</v>
      </c>
      <c r="DH30">
        <v>40</v>
      </c>
      <c r="DI30">
        <v>435</v>
      </c>
      <c r="DJ30">
        <v>2098</v>
      </c>
      <c r="DK30">
        <v>2098</v>
      </c>
      <c r="DL30">
        <v>12.11</v>
      </c>
      <c r="DM30">
        <v>-1</v>
      </c>
      <c r="DN30">
        <v>-1</v>
      </c>
      <c r="DO30">
        <v>0</v>
      </c>
      <c r="DP30">
        <v>-1</v>
      </c>
      <c r="DQ30">
        <v>10</v>
      </c>
      <c r="DR30">
        <v>-1</v>
      </c>
      <c r="DS30">
        <v>0</v>
      </c>
      <c r="DT30">
        <v>-1</v>
      </c>
      <c r="DU30">
        <v>0</v>
      </c>
      <c r="DV30">
        <v>-1</v>
      </c>
      <c r="DW30">
        <v>0</v>
      </c>
      <c r="DX30">
        <v>-1</v>
      </c>
      <c r="DY30">
        <v>0</v>
      </c>
      <c r="DZ30">
        <v>180.6</v>
      </c>
      <c r="EA30">
        <v>630</v>
      </c>
      <c r="EB30">
        <v>349</v>
      </c>
      <c r="EC30">
        <v>0</v>
      </c>
      <c r="ED30">
        <v>2.71</v>
      </c>
      <c r="EE30">
        <v>3.7</v>
      </c>
      <c r="EF30">
        <v>7</v>
      </c>
      <c r="EG30">
        <v>6</v>
      </c>
      <c r="EH30">
        <v>0</v>
      </c>
      <c r="EI30">
        <v>1.81</v>
      </c>
      <c r="EJ30">
        <v>10.64</v>
      </c>
      <c r="EK30">
        <v>349</v>
      </c>
      <c r="EL30">
        <v>2.71</v>
      </c>
      <c r="EM30">
        <v>10.64</v>
      </c>
      <c r="EN30">
        <v>349</v>
      </c>
      <c r="EO30">
        <v>1.81</v>
      </c>
      <c r="EP30">
        <v>86</v>
      </c>
      <c r="EQ30">
        <v>86</v>
      </c>
      <c r="ER30">
        <v>6</v>
      </c>
      <c r="ES30">
        <v>8.08</v>
      </c>
      <c r="ET30">
        <v>0</v>
      </c>
      <c r="EU30">
        <v>0</v>
      </c>
      <c r="EV30">
        <v>265</v>
      </c>
      <c r="EW30">
        <v>13.85</v>
      </c>
      <c r="EX30">
        <v>9.5</v>
      </c>
      <c r="EY30">
        <v>436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399.8</v>
      </c>
      <c r="FG30">
        <v>846</v>
      </c>
      <c r="FH30">
        <v>455</v>
      </c>
      <c r="FI30">
        <v>0</v>
      </c>
      <c r="FJ30">
        <v>1.63</v>
      </c>
      <c r="FK30">
        <v>10.64</v>
      </c>
      <c r="FL30">
        <v>349</v>
      </c>
      <c r="FM30">
        <v>1.63</v>
      </c>
      <c r="FN30">
        <v>51</v>
      </c>
      <c r="FO30">
        <v>51</v>
      </c>
      <c r="FP30">
        <v>3</v>
      </c>
      <c r="FQ30">
        <v>-1</v>
      </c>
      <c r="FR30">
        <v>-1</v>
      </c>
      <c r="FS30">
        <v>8.08</v>
      </c>
      <c r="FT30">
        <v>0</v>
      </c>
      <c r="FU30">
        <v>0</v>
      </c>
      <c r="FV30">
        <v>265</v>
      </c>
      <c r="FW30">
        <v>13.85</v>
      </c>
      <c r="FX30">
        <v>9.5</v>
      </c>
      <c r="FY30">
        <v>436</v>
      </c>
      <c r="FZ30">
        <v>2148</v>
      </c>
      <c r="GA30">
        <v>2148</v>
      </c>
      <c r="GB30">
        <v>2148</v>
      </c>
      <c r="GC30">
        <v>2148</v>
      </c>
      <c r="GD30">
        <v>2148</v>
      </c>
      <c r="GE30">
        <v>2148</v>
      </c>
      <c r="GF30">
        <v>-1</v>
      </c>
      <c r="GG30">
        <v>-1</v>
      </c>
      <c r="GH30" s="59"/>
      <c r="GI30">
        <v>2148</v>
      </c>
      <c r="GJ30">
        <v>10.1</v>
      </c>
      <c r="GK30">
        <v>0</v>
      </c>
      <c r="GL30">
        <v>0</v>
      </c>
      <c r="GM30">
        <v>265</v>
      </c>
      <c r="GN30">
        <v>436</v>
      </c>
      <c r="GO30">
        <v>17.41</v>
      </c>
      <c r="GP30">
        <v>17.41</v>
      </c>
      <c r="GQ30">
        <v>17.41</v>
      </c>
      <c r="GR30">
        <v>22.41</v>
      </c>
      <c r="GS30">
        <v>17.41</v>
      </c>
      <c r="GT30">
        <v>17.41</v>
      </c>
      <c r="GU30">
        <v>0</v>
      </c>
      <c r="GV30">
        <v>194</v>
      </c>
      <c r="GW30">
        <v>486</v>
      </c>
      <c r="GX30">
        <v>10.64</v>
      </c>
      <c r="GY30">
        <v>349</v>
      </c>
      <c r="GZ30">
        <v>2098</v>
      </c>
      <c r="HA30">
        <v>2098</v>
      </c>
      <c r="HB30">
        <v>12.11</v>
      </c>
      <c r="HC30">
        <v>-1</v>
      </c>
      <c r="HD30">
        <v>0</v>
      </c>
      <c r="HE30">
        <v>0</v>
      </c>
      <c r="HF30">
        <v>0</v>
      </c>
      <c r="HG30">
        <v>0</v>
      </c>
      <c r="HH30">
        <v>400</v>
      </c>
      <c r="HI30">
        <v>0</v>
      </c>
      <c r="HJ30">
        <v>4.44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0.98</v>
      </c>
      <c r="HS30">
        <v>0.45</v>
      </c>
      <c r="HT30">
        <v>42</v>
      </c>
      <c r="HY30" s="59"/>
      <c r="IC30" s="59"/>
      <c r="ID30" s="59"/>
      <c r="IH30" s="59" t="s">
        <v>1076</v>
      </c>
      <c r="II30" s="59" t="s">
        <v>642</v>
      </c>
      <c r="IJ30">
        <v>709</v>
      </c>
      <c r="IK30" s="59" t="s">
        <v>1082</v>
      </c>
      <c r="IL30" s="59" t="s">
        <v>647</v>
      </c>
      <c r="IR30" s="59"/>
    </row>
    <row r="31" spans="1:252" ht="12.75">
      <c r="A31">
        <v>1</v>
      </c>
      <c r="B31" s="59" t="s">
        <v>604</v>
      </c>
      <c r="C31" s="59" t="s">
        <v>605</v>
      </c>
      <c r="D31" s="59" t="s">
        <v>606</v>
      </c>
      <c r="E31" s="59" t="s">
        <v>607</v>
      </c>
      <c r="F31" s="59" t="s">
        <v>607</v>
      </c>
      <c r="G31" s="59" t="s">
        <v>1013</v>
      </c>
      <c r="H31" s="59"/>
      <c r="I31" s="59"/>
      <c r="J31" s="59"/>
      <c r="L31" s="59"/>
      <c r="M31" s="59"/>
      <c r="O31" s="59"/>
      <c r="Q31" s="59"/>
      <c r="R31" s="59"/>
      <c r="S31" s="59"/>
      <c r="U31" s="59"/>
      <c r="W31" s="59"/>
      <c r="X31" s="59"/>
      <c r="Z31" s="59"/>
      <c r="AA31" s="59"/>
      <c r="AC31" s="59"/>
      <c r="AE31" s="59"/>
      <c r="AJ31" s="59"/>
      <c r="AM31" s="59"/>
      <c r="AN31" s="59"/>
      <c r="AT31" s="59"/>
      <c r="AU31" s="59"/>
      <c r="AV31" s="59"/>
      <c r="AW31" s="59"/>
      <c r="AY31" s="59"/>
      <c r="BA31" s="59"/>
      <c r="BB31" s="59"/>
      <c r="BC31" s="59"/>
      <c r="BH31" s="59"/>
      <c r="BJ31" s="59"/>
      <c r="BL31" s="59"/>
      <c r="BM31" s="59"/>
      <c r="BN31" s="59"/>
      <c r="BU31" s="59"/>
      <c r="BV31" s="59"/>
      <c r="BZ31" s="59"/>
      <c r="CA31" s="59"/>
      <c r="CB31">
        <v>3471</v>
      </c>
      <c r="CC31">
        <v>522</v>
      </c>
      <c r="CE31" s="59"/>
      <c r="CG31" s="59"/>
      <c r="CI31">
        <v>17800</v>
      </c>
      <c r="CJ31">
        <v>194</v>
      </c>
      <c r="CK31">
        <v>20278</v>
      </c>
      <c r="CL31">
        <v>486</v>
      </c>
      <c r="CM31" s="59" t="s">
        <v>624</v>
      </c>
      <c r="CN31">
        <v>43</v>
      </c>
      <c r="CO31">
        <v>43</v>
      </c>
      <c r="CP31">
        <v>-1</v>
      </c>
      <c r="CQ31">
        <v>53</v>
      </c>
      <c r="CR31">
        <v>122</v>
      </c>
      <c r="CS31">
        <v>-1</v>
      </c>
      <c r="CT31">
        <v>51</v>
      </c>
      <c r="CU31">
        <v>4.35</v>
      </c>
      <c r="CV31">
        <v>61</v>
      </c>
      <c r="CW31">
        <v>69</v>
      </c>
      <c r="CX31">
        <v>1102</v>
      </c>
      <c r="CY31">
        <v>10840</v>
      </c>
      <c r="CZ31">
        <v>-1</v>
      </c>
      <c r="DA31">
        <v>174</v>
      </c>
      <c r="DB31">
        <v>7.92</v>
      </c>
      <c r="DC31">
        <v>1113</v>
      </c>
      <c r="DD31">
        <v>16415</v>
      </c>
      <c r="DE31">
        <v>-1</v>
      </c>
      <c r="DF31">
        <v>195</v>
      </c>
      <c r="DG31">
        <v>780</v>
      </c>
      <c r="DH31">
        <v>40</v>
      </c>
      <c r="DI31">
        <v>435</v>
      </c>
      <c r="DJ31">
        <v>2098</v>
      </c>
      <c r="DK31">
        <v>2098</v>
      </c>
      <c r="DL31">
        <v>12.11</v>
      </c>
      <c r="DM31">
        <v>-1</v>
      </c>
      <c r="DN31">
        <v>-1</v>
      </c>
      <c r="DO31">
        <v>0</v>
      </c>
      <c r="DP31">
        <v>-1</v>
      </c>
      <c r="DQ31">
        <v>10</v>
      </c>
      <c r="DR31">
        <v>-1</v>
      </c>
      <c r="DS31">
        <v>0</v>
      </c>
      <c r="DT31">
        <v>-1</v>
      </c>
      <c r="DU31">
        <v>0</v>
      </c>
      <c r="DV31">
        <v>-1</v>
      </c>
      <c r="DW31">
        <v>0</v>
      </c>
      <c r="DX31">
        <v>-1</v>
      </c>
      <c r="DY31">
        <v>0</v>
      </c>
      <c r="DZ31">
        <v>180.6</v>
      </c>
      <c r="EA31">
        <v>630</v>
      </c>
      <c r="EB31">
        <v>349</v>
      </c>
      <c r="EC31">
        <v>0</v>
      </c>
      <c r="ED31">
        <v>2.71</v>
      </c>
      <c r="EE31">
        <v>3.7</v>
      </c>
      <c r="EF31">
        <v>7</v>
      </c>
      <c r="EG31">
        <v>6</v>
      </c>
      <c r="EH31">
        <v>0</v>
      </c>
      <c r="EI31">
        <v>1.81</v>
      </c>
      <c r="EJ31">
        <v>10.64</v>
      </c>
      <c r="EK31">
        <v>349</v>
      </c>
      <c r="EL31">
        <v>2.71</v>
      </c>
      <c r="EM31">
        <v>10.64</v>
      </c>
      <c r="EN31">
        <v>349</v>
      </c>
      <c r="EO31">
        <v>1.81</v>
      </c>
      <c r="EP31">
        <v>86</v>
      </c>
      <c r="EQ31">
        <v>86</v>
      </c>
      <c r="ER31">
        <v>6</v>
      </c>
      <c r="ES31">
        <v>8.08</v>
      </c>
      <c r="ET31">
        <v>0</v>
      </c>
      <c r="EU31">
        <v>0</v>
      </c>
      <c r="EV31">
        <v>265</v>
      </c>
      <c r="EW31">
        <v>13.85</v>
      </c>
      <c r="EX31">
        <v>9.5</v>
      </c>
      <c r="EY31">
        <v>436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399.8</v>
      </c>
      <c r="FG31">
        <v>846</v>
      </c>
      <c r="FH31">
        <v>455</v>
      </c>
      <c r="FI31">
        <v>0</v>
      </c>
      <c r="FJ31">
        <v>1.63</v>
      </c>
      <c r="FK31">
        <v>10.64</v>
      </c>
      <c r="FL31">
        <v>349</v>
      </c>
      <c r="FM31">
        <v>1.63</v>
      </c>
      <c r="FN31">
        <v>51</v>
      </c>
      <c r="FO31">
        <v>51</v>
      </c>
      <c r="FP31">
        <v>3</v>
      </c>
      <c r="FQ31">
        <v>-1</v>
      </c>
      <c r="FR31">
        <v>-1</v>
      </c>
      <c r="FS31">
        <v>8.08</v>
      </c>
      <c r="FT31">
        <v>0</v>
      </c>
      <c r="FU31">
        <v>0</v>
      </c>
      <c r="FV31">
        <v>265</v>
      </c>
      <c r="FW31">
        <v>13.85</v>
      </c>
      <c r="FX31">
        <v>9.5</v>
      </c>
      <c r="FY31">
        <v>436</v>
      </c>
      <c r="FZ31">
        <v>2148</v>
      </c>
      <c r="GA31">
        <v>2148</v>
      </c>
      <c r="GB31">
        <v>2148</v>
      </c>
      <c r="GC31">
        <v>2148</v>
      </c>
      <c r="GD31">
        <v>2148</v>
      </c>
      <c r="GE31">
        <v>2148</v>
      </c>
      <c r="GF31">
        <v>-1</v>
      </c>
      <c r="GG31">
        <v>-1</v>
      </c>
      <c r="GH31" s="59"/>
      <c r="GI31">
        <v>2148</v>
      </c>
      <c r="GJ31">
        <v>10.1</v>
      </c>
      <c r="GK31">
        <v>0</v>
      </c>
      <c r="GL31">
        <v>0</v>
      </c>
      <c r="GM31">
        <v>265</v>
      </c>
      <c r="GN31">
        <v>436</v>
      </c>
      <c r="GO31">
        <v>17.41</v>
      </c>
      <c r="GP31">
        <v>17.41</v>
      </c>
      <c r="GQ31">
        <v>17.41</v>
      </c>
      <c r="GR31">
        <v>22.41</v>
      </c>
      <c r="GS31">
        <v>17.41</v>
      </c>
      <c r="GT31">
        <v>17.41</v>
      </c>
      <c r="GU31">
        <v>0</v>
      </c>
      <c r="GV31">
        <v>194</v>
      </c>
      <c r="GW31">
        <v>486</v>
      </c>
      <c r="GX31">
        <v>10.64</v>
      </c>
      <c r="GY31">
        <v>349</v>
      </c>
      <c r="GZ31">
        <v>2098</v>
      </c>
      <c r="HA31">
        <v>2098</v>
      </c>
      <c r="HB31">
        <v>12.11</v>
      </c>
      <c r="HC31">
        <v>-1</v>
      </c>
      <c r="HD31">
        <v>0</v>
      </c>
      <c r="HE31">
        <v>0</v>
      </c>
      <c r="HF31">
        <v>0</v>
      </c>
      <c r="HG31">
        <v>0</v>
      </c>
      <c r="HH31">
        <v>400</v>
      </c>
      <c r="HI31">
        <v>0</v>
      </c>
      <c r="HJ31">
        <v>4.44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0.98</v>
      </c>
      <c r="HS31">
        <v>0.45</v>
      </c>
      <c r="HT31">
        <v>42</v>
      </c>
      <c r="HY31" s="59"/>
      <c r="IC31" s="59"/>
      <c r="ID31" s="59"/>
      <c r="IH31" s="59" t="s">
        <v>1077</v>
      </c>
      <c r="II31" s="59" t="s">
        <v>1012</v>
      </c>
      <c r="IJ31">
        <v>460</v>
      </c>
      <c r="IK31" s="59" t="s">
        <v>1083</v>
      </c>
      <c r="IL31" s="59" t="s">
        <v>648</v>
      </c>
      <c r="IR31" s="59"/>
    </row>
    <row r="32" spans="1:252" ht="12.75">
      <c r="A32">
        <v>1</v>
      </c>
      <c r="B32" s="59" t="s">
        <v>604</v>
      </c>
      <c r="C32" s="59" t="s">
        <v>605</v>
      </c>
      <c r="D32" s="59" t="s">
        <v>606</v>
      </c>
      <c r="E32" s="59" t="s">
        <v>607</v>
      </c>
      <c r="F32" s="59" t="s">
        <v>607</v>
      </c>
      <c r="G32" s="59" t="s">
        <v>1013</v>
      </c>
      <c r="H32" s="59"/>
      <c r="I32" s="59"/>
      <c r="J32" s="59"/>
      <c r="L32" s="59"/>
      <c r="M32" s="59"/>
      <c r="O32" s="59"/>
      <c r="Q32" s="59"/>
      <c r="R32" s="59"/>
      <c r="S32" s="59"/>
      <c r="U32" s="59"/>
      <c r="W32" s="59"/>
      <c r="X32" s="59"/>
      <c r="Z32" s="59"/>
      <c r="AA32" s="59"/>
      <c r="AC32" s="59"/>
      <c r="AE32" s="59"/>
      <c r="AJ32" s="59"/>
      <c r="AM32" s="59"/>
      <c r="AN32" s="59"/>
      <c r="AT32" s="59"/>
      <c r="AU32" s="59"/>
      <c r="AV32" s="59"/>
      <c r="AW32" s="59"/>
      <c r="AY32" s="59"/>
      <c r="BA32" s="59"/>
      <c r="BB32" s="59"/>
      <c r="BC32" s="59"/>
      <c r="BH32" s="59"/>
      <c r="BJ32" s="59"/>
      <c r="BL32" s="59"/>
      <c r="BM32" s="59"/>
      <c r="BN32" s="59"/>
      <c r="BU32" s="59"/>
      <c r="BV32" s="59"/>
      <c r="BZ32" s="59"/>
      <c r="CA32" s="59"/>
      <c r="CB32">
        <v>3471</v>
      </c>
      <c r="CC32">
        <v>522</v>
      </c>
      <c r="CE32" s="59"/>
      <c r="CG32" s="59"/>
      <c r="CI32">
        <v>17800</v>
      </c>
      <c r="CJ32">
        <v>194</v>
      </c>
      <c r="CK32">
        <v>20278</v>
      </c>
      <c r="CL32">
        <v>486</v>
      </c>
      <c r="CM32" s="59" t="s">
        <v>624</v>
      </c>
      <c r="CN32">
        <v>43</v>
      </c>
      <c r="CO32">
        <v>43</v>
      </c>
      <c r="CP32">
        <v>-1</v>
      </c>
      <c r="CQ32">
        <v>53</v>
      </c>
      <c r="CR32">
        <v>122</v>
      </c>
      <c r="CS32">
        <v>-1</v>
      </c>
      <c r="CT32">
        <v>51</v>
      </c>
      <c r="CU32">
        <v>4.35</v>
      </c>
      <c r="CV32">
        <v>61</v>
      </c>
      <c r="CW32">
        <v>69</v>
      </c>
      <c r="CX32">
        <v>1102</v>
      </c>
      <c r="CY32">
        <v>10840</v>
      </c>
      <c r="CZ32">
        <v>-1</v>
      </c>
      <c r="DA32">
        <v>174</v>
      </c>
      <c r="DB32">
        <v>7.92</v>
      </c>
      <c r="DC32">
        <v>1113</v>
      </c>
      <c r="DD32">
        <v>16415</v>
      </c>
      <c r="DE32">
        <v>-1</v>
      </c>
      <c r="DF32">
        <v>195</v>
      </c>
      <c r="DG32">
        <v>780</v>
      </c>
      <c r="DH32">
        <v>40</v>
      </c>
      <c r="DI32">
        <v>435</v>
      </c>
      <c r="DJ32">
        <v>2098</v>
      </c>
      <c r="DK32">
        <v>2098</v>
      </c>
      <c r="DL32">
        <v>12.11</v>
      </c>
      <c r="DM32">
        <v>-1</v>
      </c>
      <c r="DN32">
        <v>-1</v>
      </c>
      <c r="DO32">
        <v>0</v>
      </c>
      <c r="DP32">
        <v>-1</v>
      </c>
      <c r="DQ32">
        <v>10</v>
      </c>
      <c r="DR32">
        <v>-1</v>
      </c>
      <c r="DS32">
        <v>0</v>
      </c>
      <c r="DT32">
        <v>-1</v>
      </c>
      <c r="DU32">
        <v>0</v>
      </c>
      <c r="DV32">
        <v>-1</v>
      </c>
      <c r="DW32">
        <v>0</v>
      </c>
      <c r="DX32">
        <v>-1</v>
      </c>
      <c r="DY32">
        <v>0</v>
      </c>
      <c r="DZ32">
        <v>180.6</v>
      </c>
      <c r="EA32">
        <v>630</v>
      </c>
      <c r="EB32">
        <v>349</v>
      </c>
      <c r="EC32">
        <v>0</v>
      </c>
      <c r="ED32">
        <v>2.71</v>
      </c>
      <c r="EE32">
        <v>3.7</v>
      </c>
      <c r="EF32">
        <v>7</v>
      </c>
      <c r="EG32">
        <v>6</v>
      </c>
      <c r="EH32">
        <v>0</v>
      </c>
      <c r="EI32">
        <v>1.81</v>
      </c>
      <c r="EJ32">
        <v>10.64</v>
      </c>
      <c r="EK32">
        <v>349</v>
      </c>
      <c r="EL32">
        <v>2.71</v>
      </c>
      <c r="EM32">
        <v>10.64</v>
      </c>
      <c r="EN32">
        <v>349</v>
      </c>
      <c r="EO32">
        <v>1.81</v>
      </c>
      <c r="EP32">
        <v>86</v>
      </c>
      <c r="EQ32">
        <v>86</v>
      </c>
      <c r="ER32">
        <v>6</v>
      </c>
      <c r="ES32">
        <v>8.08</v>
      </c>
      <c r="ET32">
        <v>0</v>
      </c>
      <c r="EU32">
        <v>0</v>
      </c>
      <c r="EV32">
        <v>265</v>
      </c>
      <c r="EW32">
        <v>13.85</v>
      </c>
      <c r="EX32">
        <v>9.5</v>
      </c>
      <c r="EY32">
        <v>436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399.8</v>
      </c>
      <c r="FG32">
        <v>846</v>
      </c>
      <c r="FH32">
        <v>455</v>
      </c>
      <c r="FI32">
        <v>0</v>
      </c>
      <c r="FJ32">
        <v>1.63</v>
      </c>
      <c r="FK32">
        <v>10.64</v>
      </c>
      <c r="FL32">
        <v>349</v>
      </c>
      <c r="FM32">
        <v>1.63</v>
      </c>
      <c r="FN32">
        <v>51</v>
      </c>
      <c r="FO32">
        <v>51</v>
      </c>
      <c r="FP32">
        <v>3</v>
      </c>
      <c r="FQ32">
        <v>-1</v>
      </c>
      <c r="FR32">
        <v>-1</v>
      </c>
      <c r="FS32">
        <v>8.08</v>
      </c>
      <c r="FT32">
        <v>0</v>
      </c>
      <c r="FU32">
        <v>0</v>
      </c>
      <c r="FV32">
        <v>265</v>
      </c>
      <c r="FW32">
        <v>13.85</v>
      </c>
      <c r="FX32">
        <v>9.5</v>
      </c>
      <c r="FY32">
        <v>436</v>
      </c>
      <c r="FZ32">
        <v>2148</v>
      </c>
      <c r="GA32">
        <v>2148</v>
      </c>
      <c r="GB32">
        <v>2148</v>
      </c>
      <c r="GC32">
        <v>2148</v>
      </c>
      <c r="GD32">
        <v>2148</v>
      </c>
      <c r="GE32">
        <v>2148</v>
      </c>
      <c r="GF32">
        <v>-1</v>
      </c>
      <c r="GG32">
        <v>-1</v>
      </c>
      <c r="GH32" s="59"/>
      <c r="GI32">
        <v>2148</v>
      </c>
      <c r="GJ32">
        <v>10.1</v>
      </c>
      <c r="GK32">
        <v>0</v>
      </c>
      <c r="GL32">
        <v>0</v>
      </c>
      <c r="GM32">
        <v>265</v>
      </c>
      <c r="GN32">
        <v>436</v>
      </c>
      <c r="GO32">
        <v>17.41</v>
      </c>
      <c r="GP32">
        <v>17.41</v>
      </c>
      <c r="GQ32">
        <v>17.41</v>
      </c>
      <c r="GR32">
        <v>22.41</v>
      </c>
      <c r="GS32">
        <v>17.41</v>
      </c>
      <c r="GT32">
        <v>17.41</v>
      </c>
      <c r="GU32">
        <v>0</v>
      </c>
      <c r="GV32">
        <v>194</v>
      </c>
      <c r="GW32">
        <v>486</v>
      </c>
      <c r="GX32">
        <v>10.64</v>
      </c>
      <c r="GY32">
        <v>349</v>
      </c>
      <c r="GZ32">
        <v>2098</v>
      </c>
      <c r="HA32">
        <v>2098</v>
      </c>
      <c r="HB32">
        <v>12.11</v>
      </c>
      <c r="HC32">
        <v>-1</v>
      </c>
      <c r="HD32">
        <v>0</v>
      </c>
      <c r="HE32">
        <v>0</v>
      </c>
      <c r="HF32">
        <v>0</v>
      </c>
      <c r="HG32">
        <v>0</v>
      </c>
      <c r="HH32">
        <v>400</v>
      </c>
      <c r="HI32">
        <v>0</v>
      </c>
      <c r="HJ32">
        <v>4.44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0.98</v>
      </c>
      <c r="HS32">
        <v>0.45</v>
      </c>
      <c r="HT32">
        <v>42</v>
      </c>
      <c r="HY32" s="59"/>
      <c r="IC32" s="59"/>
      <c r="ID32" s="59"/>
      <c r="IH32" s="59" t="s">
        <v>1078</v>
      </c>
      <c r="II32" s="59" t="s">
        <v>1080</v>
      </c>
      <c r="IJ32">
        <v>251</v>
      </c>
      <c r="IK32" s="59" t="s">
        <v>1084</v>
      </c>
      <c r="IL32" s="59" t="s">
        <v>647</v>
      </c>
      <c r="IR32" s="59"/>
    </row>
    <row r="33" spans="1:256" ht="12.75">
      <c r="A33">
        <v>1</v>
      </c>
      <c r="B33" s="59" t="s">
        <v>604</v>
      </c>
      <c r="C33" s="59" t="s">
        <v>605</v>
      </c>
      <c r="D33" s="59" t="s">
        <v>606</v>
      </c>
      <c r="E33" s="59" t="s">
        <v>607</v>
      </c>
      <c r="F33" s="59" t="s">
        <v>607</v>
      </c>
      <c r="G33" s="59" t="s">
        <v>1013</v>
      </c>
      <c r="H33" s="59"/>
      <c r="I33" s="59"/>
      <c r="J33" s="59"/>
      <c r="L33" s="59"/>
      <c r="M33" s="59"/>
      <c r="O33" s="59"/>
      <c r="Q33" s="59"/>
      <c r="R33" s="59"/>
      <c r="S33" s="59"/>
      <c r="U33" s="59"/>
      <c r="W33" s="59"/>
      <c r="X33" s="59"/>
      <c r="Z33" s="59"/>
      <c r="AA33" s="59"/>
      <c r="AC33" s="59"/>
      <c r="AE33" s="59"/>
      <c r="AJ33" s="59"/>
      <c r="AM33" s="59"/>
      <c r="AN33" s="59"/>
      <c r="AT33" s="59"/>
      <c r="AU33" s="59"/>
      <c r="AV33" s="59"/>
      <c r="AW33" s="59"/>
      <c r="AY33" s="59"/>
      <c r="BA33" s="59"/>
      <c r="BB33" s="59"/>
      <c r="BC33" s="59"/>
      <c r="BH33" s="59"/>
      <c r="BJ33" s="59"/>
      <c r="BL33" s="59"/>
      <c r="BM33" s="59"/>
      <c r="BN33" s="59"/>
      <c r="BU33" s="59"/>
      <c r="BV33" s="59"/>
      <c r="BZ33" s="59"/>
      <c r="CA33" s="59"/>
      <c r="CE33" s="59"/>
      <c r="CG33" s="59"/>
      <c r="CM33" s="59"/>
      <c r="GH33" s="59"/>
      <c r="HY33" s="59"/>
      <c r="IC33" s="59"/>
      <c r="ID33" s="59"/>
      <c r="IH33" s="59"/>
      <c r="II33" s="59"/>
      <c r="IK33" s="59"/>
      <c r="IL33" s="59"/>
      <c r="IM33">
        <v>550</v>
      </c>
      <c r="IN33">
        <v>5825</v>
      </c>
      <c r="IO33">
        <v>1054</v>
      </c>
      <c r="IP33">
        <v>11635</v>
      </c>
      <c r="IQ33">
        <v>92</v>
      </c>
      <c r="IR33" s="59" t="s">
        <v>250</v>
      </c>
      <c r="IS33">
        <v>45</v>
      </c>
      <c r="IT33">
        <v>480</v>
      </c>
      <c r="IU33">
        <v>54</v>
      </c>
      <c r="IV33">
        <v>570</v>
      </c>
    </row>
    <row r="34" spans="1:256" ht="12.75">
      <c r="A34">
        <v>1</v>
      </c>
      <c r="B34" s="59" t="s">
        <v>604</v>
      </c>
      <c r="C34" s="59" t="s">
        <v>605</v>
      </c>
      <c r="D34" s="59" t="s">
        <v>606</v>
      </c>
      <c r="E34" s="59" t="s">
        <v>607</v>
      </c>
      <c r="F34" s="59" t="s">
        <v>607</v>
      </c>
      <c r="G34" s="59" t="s">
        <v>1013</v>
      </c>
      <c r="H34" s="59"/>
      <c r="I34" s="59"/>
      <c r="J34" s="59"/>
      <c r="L34" s="59"/>
      <c r="M34" s="59"/>
      <c r="O34" s="59"/>
      <c r="Q34" s="59"/>
      <c r="R34" s="59"/>
      <c r="S34" s="59"/>
      <c r="U34" s="59"/>
      <c r="W34" s="59"/>
      <c r="X34" s="59"/>
      <c r="Z34" s="59"/>
      <c r="AA34" s="59"/>
      <c r="AC34" s="59"/>
      <c r="AE34" s="59"/>
      <c r="AJ34" s="59"/>
      <c r="AM34" s="59"/>
      <c r="AN34" s="59"/>
      <c r="AT34" s="59"/>
      <c r="AU34" s="59"/>
      <c r="AV34" s="59"/>
      <c r="AW34" s="59"/>
      <c r="AY34" s="59"/>
      <c r="BA34" s="59"/>
      <c r="BB34" s="59"/>
      <c r="BC34" s="59"/>
      <c r="BH34" s="59"/>
      <c r="BJ34" s="59"/>
      <c r="BL34" s="59"/>
      <c r="BM34" s="59"/>
      <c r="BN34" s="59"/>
      <c r="BU34" s="59"/>
      <c r="BV34" s="59"/>
      <c r="BZ34" s="59"/>
      <c r="CA34" s="59"/>
      <c r="CE34" s="59"/>
      <c r="CG34" s="59"/>
      <c r="CM34" s="59"/>
      <c r="GH34" s="59"/>
      <c r="HY34" s="59"/>
      <c r="IC34" s="59"/>
      <c r="ID34" s="59"/>
      <c r="IH34" s="59"/>
      <c r="II34" s="59"/>
      <c r="IK34" s="59"/>
      <c r="IL34" s="59"/>
      <c r="IM34">
        <v>550</v>
      </c>
      <c r="IN34">
        <v>5825</v>
      </c>
      <c r="IO34">
        <v>1054</v>
      </c>
      <c r="IP34">
        <v>11635</v>
      </c>
      <c r="IQ34">
        <v>96</v>
      </c>
      <c r="IR34" s="59" t="s">
        <v>251</v>
      </c>
      <c r="IS34">
        <v>44</v>
      </c>
      <c r="IT34">
        <v>480</v>
      </c>
      <c r="IU34">
        <v>49</v>
      </c>
      <c r="IV34">
        <v>530</v>
      </c>
    </row>
    <row r="35" spans="1:256" ht="12.75">
      <c r="A35">
        <v>1</v>
      </c>
      <c r="B35" s="59" t="s">
        <v>604</v>
      </c>
      <c r="C35" s="59" t="s">
        <v>605</v>
      </c>
      <c r="D35" s="59" t="s">
        <v>606</v>
      </c>
      <c r="E35" s="59" t="s">
        <v>607</v>
      </c>
      <c r="F35" s="59" t="s">
        <v>607</v>
      </c>
      <c r="G35" s="59" t="s">
        <v>1013</v>
      </c>
      <c r="H35" s="59"/>
      <c r="I35" s="59"/>
      <c r="J35" s="59"/>
      <c r="L35" s="59"/>
      <c r="M35" s="59"/>
      <c r="O35" s="59"/>
      <c r="Q35" s="59"/>
      <c r="R35" s="59"/>
      <c r="S35" s="59"/>
      <c r="U35" s="59"/>
      <c r="W35" s="59"/>
      <c r="X35" s="59"/>
      <c r="Z35" s="59"/>
      <c r="AA35" s="59"/>
      <c r="AC35" s="59"/>
      <c r="AE35" s="59"/>
      <c r="AJ35" s="59"/>
      <c r="AM35" s="59"/>
      <c r="AN35" s="59"/>
      <c r="AT35" s="59"/>
      <c r="AU35" s="59"/>
      <c r="AV35" s="59"/>
      <c r="AW35" s="59"/>
      <c r="AY35" s="59"/>
      <c r="BA35" s="59"/>
      <c r="BB35" s="59"/>
      <c r="BC35" s="59"/>
      <c r="BH35" s="59"/>
      <c r="BJ35" s="59"/>
      <c r="BL35" s="59"/>
      <c r="BM35" s="59"/>
      <c r="BN35" s="59"/>
      <c r="BU35" s="59"/>
      <c r="BV35" s="59"/>
      <c r="BZ35" s="59"/>
      <c r="CA35" s="59"/>
      <c r="CE35" s="59"/>
      <c r="CG35" s="59"/>
      <c r="CM35" s="59"/>
      <c r="GH35" s="59"/>
      <c r="HY35" s="59"/>
      <c r="IC35" s="59"/>
      <c r="ID35" s="59"/>
      <c r="IH35" s="59"/>
      <c r="II35" s="59"/>
      <c r="IK35" s="59"/>
      <c r="IL35" s="59"/>
      <c r="IM35">
        <v>550</v>
      </c>
      <c r="IN35">
        <v>5825</v>
      </c>
      <c r="IO35">
        <v>1054</v>
      </c>
      <c r="IP35">
        <v>11635</v>
      </c>
      <c r="IQ35">
        <v>97</v>
      </c>
      <c r="IR35" s="59" t="s">
        <v>252</v>
      </c>
      <c r="IS35">
        <v>68</v>
      </c>
      <c r="IT35">
        <v>780</v>
      </c>
      <c r="IU35">
        <v>70</v>
      </c>
      <c r="IV35">
        <v>830</v>
      </c>
    </row>
    <row r="36" spans="1:256" ht="12.75">
      <c r="A36">
        <v>1</v>
      </c>
      <c r="B36" s="59" t="s">
        <v>604</v>
      </c>
      <c r="C36" s="59" t="s">
        <v>605</v>
      </c>
      <c r="D36" s="59" t="s">
        <v>606</v>
      </c>
      <c r="E36" s="59" t="s">
        <v>607</v>
      </c>
      <c r="F36" s="59" t="s">
        <v>607</v>
      </c>
      <c r="G36" s="59" t="s">
        <v>1013</v>
      </c>
      <c r="H36" s="59"/>
      <c r="I36" s="59"/>
      <c r="J36" s="59"/>
      <c r="L36" s="59"/>
      <c r="M36" s="59"/>
      <c r="O36" s="59"/>
      <c r="Q36" s="59"/>
      <c r="R36" s="59"/>
      <c r="S36" s="59"/>
      <c r="U36" s="59"/>
      <c r="W36" s="59"/>
      <c r="X36" s="59"/>
      <c r="Z36" s="59"/>
      <c r="AA36" s="59"/>
      <c r="AC36" s="59"/>
      <c r="AE36" s="59"/>
      <c r="AJ36" s="59"/>
      <c r="AM36" s="59"/>
      <c r="AN36" s="59"/>
      <c r="AT36" s="59"/>
      <c r="AU36" s="59"/>
      <c r="AV36" s="59"/>
      <c r="AW36" s="59"/>
      <c r="AY36" s="59"/>
      <c r="BA36" s="59"/>
      <c r="BB36" s="59"/>
      <c r="BC36" s="59"/>
      <c r="BH36" s="59"/>
      <c r="BJ36" s="59"/>
      <c r="BL36" s="59"/>
      <c r="BM36" s="59"/>
      <c r="BN36" s="59"/>
      <c r="BU36" s="59"/>
      <c r="BV36" s="59"/>
      <c r="BZ36" s="59"/>
      <c r="CA36" s="59"/>
      <c r="CE36" s="59"/>
      <c r="CG36" s="59"/>
      <c r="CM36" s="59"/>
      <c r="GH36" s="59"/>
      <c r="HY36" s="59"/>
      <c r="IC36" s="59"/>
      <c r="ID36" s="59"/>
      <c r="IH36" s="59"/>
      <c r="II36" s="59"/>
      <c r="IK36" s="59"/>
      <c r="IL36" s="59"/>
      <c r="IM36">
        <v>550</v>
      </c>
      <c r="IN36">
        <v>5825</v>
      </c>
      <c r="IO36">
        <v>1054</v>
      </c>
      <c r="IP36">
        <v>11635</v>
      </c>
      <c r="IQ36">
        <v>95</v>
      </c>
      <c r="IR36" s="59" t="s">
        <v>253</v>
      </c>
      <c r="IS36">
        <v>53</v>
      </c>
      <c r="IT36">
        <v>550</v>
      </c>
      <c r="IU36">
        <v>166</v>
      </c>
      <c r="IV36">
        <v>1930</v>
      </c>
    </row>
    <row r="37" spans="1:256" ht="12.75">
      <c r="A37">
        <v>1</v>
      </c>
      <c r="B37" s="59" t="s">
        <v>604</v>
      </c>
      <c r="C37" s="59" t="s">
        <v>605</v>
      </c>
      <c r="D37" s="59" t="s">
        <v>606</v>
      </c>
      <c r="E37" s="59" t="s">
        <v>607</v>
      </c>
      <c r="F37" s="59" t="s">
        <v>607</v>
      </c>
      <c r="G37" s="59" t="s">
        <v>1013</v>
      </c>
      <c r="H37" s="59"/>
      <c r="I37" s="59"/>
      <c r="J37" s="59"/>
      <c r="L37" s="59"/>
      <c r="M37" s="59"/>
      <c r="O37" s="59"/>
      <c r="Q37" s="59"/>
      <c r="R37" s="59"/>
      <c r="S37" s="59"/>
      <c r="U37" s="59"/>
      <c r="W37" s="59"/>
      <c r="X37" s="59"/>
      <c r="Z37" s="59"/>
      <c r="AA37" s="59"/>
      <c r="AC37" s="59"/>
      <c r="AE37" s="59"/>
      <c r="AJ37" s="59"/>
      <c r="AM37" s="59"/>
      <c r="AN37" s="59"/>
      <c r="AT37" s="59"/>
      <c r="AU37" s="59"/>
      <c r="AV37" s="59"/>
      <c r="AW37" s="59"/>
      <c r="AY37" s="59"/>
      <c r="BA37" s="59"/>
      <c r="BB37" s="59"/>
      <c r="BC37" s="59"/>
      <c r="BH37" s="59"/>
      <c r="BJ37" s="59"/>
      <c r="BL37" s="59"/>
      <c r="BM37" s="59"/>
      <c r="BN37" s="59"/>
      <c r="BU37" s="59"/>
      <c r="BV37" s="59"/>
      <c r="BZ37" s="59"/>
      <c r="CA37" s="59"/>
      <c r="CE37" s="59"/>
      <c r="CG37" s="59"/>
      <c r="CM37" s="59"/>
      <c r="GH37" s="59"/>
      <c r="HY37" s="59"/>
      <c r="IC37" s="59"/>
      <c r="ID37" s="59"/>
      <c r="IH37" s="59"/>
      <c r="II37" s="59"/>
      <c r="IK37" s="59"/>
      <c r="IL37" s="59"/>
      <c r="IM37">
        <v>550</v>
      </c>
      <c r="IN37">
        <v>5825</v>
      </c>
      <c r="IO37">
        <v>1054</v>
      </c>
      <c r="IP37">
        <v>11635</v>
      </c>
      <c r="IQ37">
        <v>168</v>
      </c>
      <c r="IR37" s="59" t="s">
        <v>254</v>
      </c>
      <c r="IS37">
        <v>152</v>
      </c>
      <c r="IT37">
        <v>1560</v>
      </c>
      <c r="IU37">
        <v>454</v>
      </c>
      <c r="IV37">
        <v>4915</v>
      </c>
    </row>
    <row r="38" spans="1:256" ht="12.75">
      <c r="A38">
        <v>1</v>
      </c>
      <c r="B38" s="59" t="s">
        <v>604</v>
      </c>
      <c r="C38" s="59" t="s">
        <v>605</v>
      </c>
      <c r="D38" s="59" t="s">
        <v>606</v>
      </c>
      <c r="E38" s="59" t="s">
        <v>607</v>
      </c>
      <c r="F38" s="59" t="s">
        <v>607</v>
      </c>
      <c r="G38" s="59" t="s">
        <v>1013</v>
      </c>
      <c r="H38" s="59"/>
      <c r="I38" s="59"/>
      <c r="J38" s="59"/>
      <c r="L38" s="59"/>
      <c r="M38" s="59"/>
      <c r="O38" s="59"/>
      <c r="Q38" s="59"/>
      <c r="R38" s="59"/>
      <c r="S38" s="59"/>
      <c r="U38" s="59"/>
      <c r="W38" s="59"/>
      <c r="X38" s="59"/>
      <c r="Z38" s="59"/>
      <c r="AA38" s="59"/>
      <c r="AC38" s="59"/>
      <c r="AE38" s="59"/>
      <c r="AJ38" s="59"/>
      <c r="AM38" s="59"/>
      <c r="AN38" s="59"/>
      <c r="AT38" s="59"/>
      <c r="AU38" s="59"/>
      <c r="AV38" s="59"/>
      <c r="AW38" s="59"/>
      <c r="AY38" s="59"/>
      <c r="BA38" s="59"/>
      <c r="BB38" s="59"/>
      <c r="BC38" s="59"/>
      <c r="BH38" s="59"/>
      <c r="BJ38" s="59"/>
      <c r="BL38" s="59"/>
      <c r="BM38" s="59"/>
      <c r="BN38" s="59"/>
      <c r="BU38" s="59"/>
      <c r="BV38" s="59"/>
      <c r="BZ38" s="59"/>
      <c r="CA38" s="59"/>
      <c r="CE38" s="59"/>
      <c r="CG38" s="59"/>
      <c r="CM38" s="59"/>
      <c r="GH38" s="59"/>
      <c r="HY38" s="59"/>
      <c r="IC38" s="59"/>
      <c r="ID38" s="59"/>
      <c r="IH38" s="59"/>
      <c r="II38" s="59"/>
      <c r="IK38" s="59"/>
      <c r="IL38" s="59"/>
      <c r="IM38">
        <v>550</v>
      </c>
      <c r="IN38">
        <v>5825</v>
      </c>
      <c r="IO38">
        <v>1054</v>
      </c>
      <c r="IP38">
        <v>11635</v>
      </c>
      <c r="IQ38">
        <v>169</v>
      </c>
      <c r="IR38" s="59" t="s">
        <v>203</v>
      </c>
      <c r="IS38">
        <v>59</v>
      </c>
      <c r="IT38">
        <v>590</v>
      </c>
      <c r="IU38">
        <v>75</v>
      </c>
      <c r="IV38">
        <v>760</v>
      </c>
    </row>
    <row r="39" spans="1:256" ht="12.75">
      <c r="A39">
        <v>1</v>
      </c>
      <c r="B39" s="59" t="s">
        <v>604</v>
      </c>
      <c r="C39" s="59" t="s">
        <v>605</v>
      </c>
      <c r="D39" s="59" t="s">
        <v>606</v>
      </c>
      <c r="E39" s="59" t="s">
        <v>607</v>
      </c>
      <c r="F39" s="59" t="s">
        <v>607</v>
      </c>
      <c r="G39" s="59" t="s">
        <v>1013</v>
      </c>
      <c r="H39" s="59"/>
      <c r="I39" s="59"/>
      <c r="J39" s="59"/>
      <c r="L39" s="59"/>
      <c r="M39" s="59"/>
      <c r="O39" s="59"/>
      <c r="Q39" s="59"/>
      <c r="R39" s="59"/>
      <c r="S39" s="59"/>
      <c r="U39" s="59"/>
      <c r="W39" s="59"/>
      <c r="X39" s="59"/>
      <c r="Z39" s="59"/>
      <c r="AA39" s="59"/>
      <c r="AC39" s="59"/>
      <c r="AE39" s="59"/>
      <c r="AJ39" s="59"/>
      <c r="AM39" s="59"/>
      <c r="AN39" s="59"/>
      <c r="AT39" s="59"/>
      <c r="AU39" s="59"/>
      <c r="AV39" s="59"/>
      <c r="AW39" s="59"/>
      <c r="AY39" s="59"/>
      <c r="BA39" s="59"/>
      <c r="BB39" s="59"/>
      <c r="BC39" s="59"/>
      <c r="BH39" s="59"/>
      <c r="BJ39" s="59"/>
      <c r="BL39" s="59"/>
      <c r="BM39" s="59"/>
      <c r="BN39" s="59"/>
      <c r="BU39" s="59"/>
      <c r="BV39" s="59"/>
      <c r="BZ39" s="59"/>
      <c r="CA39" s="59"/>
      <c r="CE39" s="59"/>
      <c r="CG39" s="59"/>
      <c r="CM39" s="59"/>
      <c r="GH39" s="59"/>
      <c r="HY39" s="59"/>
      <c r="IC39" s="59"/>
      <c r="ID39" s="59"/>
      <c r="IH39" s="59"/>
      <c r="II39" s="59"/>
      <c r="IK39" s="59"/>
      <c r="IL39" s="59"/>
      <c r="IM39">
        <v>550</v>
      </c>
      <c r="IN39">
        <v>5825</v>
      </c>
      <c r="IO39">
        <v>1054</v>
      </c>
      <c r="IP39">
        <v>11635</v>
      </c>
      <c r="IQ39">
        <v>201</v>
      </c>
      <c r="IR39" s="59" t="s">
        <v>9</v>
      </c>
      <c r="IS39">
        <v>19</v>
      </c>
      <c r="IT39">
        <v>255</v>
      </c>
      <c r="IU39">
        <v>45</v>
      </c>
      <c r="IV39">
        <v>560</v>
      </c>
    </row>
    <row r="40" spans="1:256" ht="12.75">
      <c r="A40">
        <v>1</v>
      </c>
      <c r="B40" s="59" t="s">
        <v>604</v>
      </c>
      <c r="C40" s="59" t="s">
        <v>605</v>
      </c>
      <c r="D40" s="59" t="s">
        <v>606</v>
      </c>
      <c r="E40" s="59" t="s">
        <v>607</v>
      </c>
      <c r="F40" s="59" t="s">
        <v>607</v>
      </c>
      <c r="G40" s="59" t="s">
        <v>1013</v>
      </c>
      <c r="H40" s="59"/>
      <c r="I40" s="59"/>
      <c r="J40" s="59"/>
      <c r="L40" s="59"/>
      <c r="M40" s="59"/>
      <c r="O40" s="59"/>
      <c r="Q40" s="59"/>
      <c r="R40" s="59"/>
      <c r="S40" s="59"/>
      <c r="U40" s="59"/>
      <c r="W40" s="59"/>
      <c r="X40" s="59"/>
      <c r="Z40" s="59"/>
      <c r="AA40" s="59"/>
      <c r="AC40" s="59"/>
      <c r="AE40" s="59"/>
      <c r="AJ40" s="59"/>
      <c r="AM40" s="59"/>
      <c r="AN40" s="59"/>
      <c r="AT40" s="59"/>
      <c r="AU40" s="59"/>
      <c r="AV40" s="59"/>
      <c r="AW40" s="59"/>
      <c r="AY40" s="59"/>
      <c r="BA40" s="59"/>
      <c r="BB40" s="59"/>
      <c r="BC40" s="59"/>
      <c r="BH40" s="59"/>
      <c r="BJ40" s="59"/>
      <c r="BL40" s="59"/>
      <c r="BM40" s="59"/>
      <c r="BN40" s="59"/>
      <c r="BU40" s="59"/>
      <c r="BV40" s="59"/>
      <c r="BZ40" s="59"/>
      <c r="CA40" s="59"/>
      <c r="CE40" s="59"/>
      <c r="CG40" s="59"/>
      <c r="CM40" s="59"/>
      <c r="GH40" s="59"/>
      <c r="HY40" s="59"/>
      <c r="IC40" s="59"/>
      <c r="ID40" s="59"/>
      <c r="IH40" s="59"/>
      <c r="II40" s="59"/>
      <c r="IK40" s="59"/>
      <c r="IL40" s="59"/>
      <c r="IM40">
        <v>550</v>
      </c>
      <c r="IN40">
        <v>5825</v>
      </c>
      <c r="IO40">
        <v>1054</v>
      </c>
      <c r="IP40">
        <v>11635</v>
      </c>
      <c r="IQ40">
        <v>155</v>
      </c>
      <c r="IR40" s="59" t="s">
        <v>255</v>
      </c>
      <c r="IS40">
        <v>110</v>
      </c>
      <c r="IT40">
        <v>1130</v>
      </c>
      <c r="IU40">
        <v>141</v>
      </c>
      <c r="IV40">
        <v>1540</v>
      </c>
    </row>
    <row r="41" spans="1:253" ht="12.75">
      <c r="A41">
        <v>1</v>
      </c>
      <c r="B41" s="59" t="s">
        <v>604</v>
      </c>
      <c r="C41" s="59" t="s">
        <v>605</v>
      </c>
      <c r="D41" s="59" t="s">
        <v>606</v>
      </c>
      <c r="E41" s="59" t="s">
        <v>607</v>
      </c>
      <c r="F41" s="59" t="s">
        <v>607</v>
      </c>
      <c r="G41" s="59" t="s">
        <v>1013</v>
      </c>
      <c r="H41" s="59"/>
      <c r="I41" s="59"/>
      <c r="J41" s="59"/>
      <c r="L41" s="59"/>
      <c r="M41" s="59"/>
      <c r="O41" s="59"/>
      <c r="Q41" s="59"/>
      <c r="R41" s="59"/>
      <c r="S41" s="59"/>
      <c r="U41" s="59"/>
      <c r="W41" s="59"/>
      <c r="X41" s="59"/>
      <c r="Z41" s="59"/>
      <c r="AA41" s="59"/>
      <c r="AC41" s="59"/>
      <c r="AE41" s="59"/>
      <c r="AJ41" s="59"/>
      <c r="AM41" s="59"/>
      <c r="AN41" s="59"/>
      <c r="AT41" s="59"/>
      <c r="AU41" s="59"/>
      <c r="AV41" s="59"/>
      <c r="AW41" s="59"/>
      <c r="AY41" s="59"/>
      <c r="BA41" s="59"/>
      <c r="BB41" s="59"/>
      <c r="BC41" s="59"/>
      <c r="BH41" s="59"/>
      <c r="BJ41" s="59"/>
      <c r="BL41" s="59"/>
      <c r="BM41" s="59"/>
      <c r="BN41" s="59"/>
      <c r="BU41" s="59"/>
      <c r="BV41" s="59"/>
      <c r="BZ41" s="59"/>
      <c r="CA41" s="59"/>
      <c r="CE41" s="59"/>
      <c r="CG41" s="59"/>
      <c r="CM41" s="59"/>
      <c r="GH41" s="59"/>
      <c r="HY41" s="59"/>
      <c r="IC41" s="59"/>
      <c r="ID41" s="59"/>
      <c r="IH41" s="59"/>
      <c r="II41" s="59"/>
      <c r="IK41" s="59"/>
      <c r="IL41" s="59"/>
      <c r="IM41">
        <v>550</v>
      </c>
      <c r="IN41">
        <v>5825</v>
      </c>
      <c r="IO41">
        <v>1054</v>
      </c>
      <c r="IP41">
        <v>11635</v>
      </c>
      <c r="IQ41">
        <v>81</v>
      </c>
      <c r="IR41" s="59" t="s">
        <v>256</v>
      </c>
      <c r="IS41">
        <v>11</v>
      </c>
    </row>
    <row r="43" spans="1:252" ht="12.75">
      <c r="A43" s="60" t="s">
        <v>77</v>
      </c>
      <c r="B43" s="59"/>
      <c r="C43" s="59"/>
      <c r="D43" s="59"/>
      <c r="E43" s="59"/>
      <c r="F43" s="59"/>
      <c r="G43" s="59"/>
      <c r="H43" s="59"/>
      <c r="I43" s="59"/>
      <c r="J43" s="59"/>
      <c r="L43" s="59"/>
      <c r="M43" s="59"/>
      <c r="O43" s="59"/>
      <c r="Q43" s="59"/>
      <c r="R43" s="59"/>
      <c r="S43" s="59"/>
      <c r="U43" s="59"/>
      <c r="W43" s="59"/>
      <c r="X43" s="59"/>
      <c r="Z43" s="59"/>
      <c r="AA43" s="59"/>
      <c r="AC43" s="59"/>
      <c r="AE43" s="59"/>
      <c r="AJ43" s="59"/>
      <c r="AM43" s="59"/>
      <c r="AN43" s="59"/>
      <c r="AT43" s="59"/>
      <c r="AU43" s="59"/>
      <c r="AV43" s="59"/>
      <c r="AW43" s="59"/>
      <c r="AY43" s="59"/>
      <c r="BA43" s="59"/>
      <c r="BB43" s="59"/>
      <c r="BC43" s="59"/>
      <c r="BH43" s="59"/>
      <c r="BJ43" s="59"/>
      <c r="BL43" s="59"/>
      <c r="BM43" s="59"/>
      <c r="BN43" s="59"/>
      <c r="BU43" s="59"/>
      <c r="BV43" s="59"/>
      <c r="BZ43" s="59"/>
      <c r="CA43" s="59"/>
      <c r="CE43" s="59"/>
      <c r="CG43" s="59"/>
      <c r="CM43" s="59"/>
      <c r="GH43" s="59"/>
      <c r="HY43" s="59"/>
      <c r="IC43" s="59"/>
      <c r="ID43" s="59"/>
      <c r="IH43" s="59"/>
      <c r="II43" s="59"/>
      <c r="IK43" s="59"/>
      <c r="IL43" s="59"/>
      <c r="IR43" s="59"/>
    </row>
    <row r="44" spans="1:215" ht="12.75">
      <c r="A44" t="s">
        <v>349</v>
      </c>
      <c r="B44" t="s">
        <v>350</v>
      </c>
      <c r="C44" t="s">
        <v>351</v>
      </c>
      <c r="D44" t="s">
        <v>352</v>
      </c>
      <c r="E44" t="s">
        <v>353</v>
      </c>
      <c r="F44" t="s">
        <v>354</v>
      </c>
      <c r="G44" t="s">
        <v>355</v>
      </c>
      <c r="H44" t="s">
        <v>356</v>
      </c>
      <c r="I44" t="s">
        <v>357</v>
      </c>
      <c r="J44" t="s">
        <v>358</v>
      </c>
      <c r="K44" t="s">
        <v>359</v>
      </c>
      <c r="L44" t="s">
        <v>360</v>
      </c>
      <c r="M44" t="s">
        <v>361</v>
      </c>
      <c r="N44" t="s">
        <v>362</v>
      </c>
      <c r="O44" t="s">
        <v>363</v>
      </c>
      <c r="P44" t="s">
        <v>364</v>
      </c>
      <c r="Q44" t="s">
        <v>365</v>
      </c>
      <c r="R44" t="s">
        <v>366</v>
      </c>
      <c r="S44" t="s">
        <v>367</v>
      </c>
      <c r="T44" t="s">
        <v>368</v>
      </c>
      <c r="U44" t="s">
        <v>369</v>
      </c>
      <c r="V44" t="s">
        <v>93</v>
      </c>
      <c r="W44" t="s">
        <v>370</v>
      </c>
      <c r="X44" t="s">
        <v>371</v>
      </c>
      <c r="Y44" t="s">
        <v>372</v>
      </c>
      <c r="Z44" t="s">
        <v>373</v>
      </c>
      <c r="AA44" t="s">
        <v>374</v>
      </c>
      <c r="AB44" t="s">
        <v>375</v>
      </c>
      <c r="AC44" t="s">
        <v>399</v>
      </c>
      <c r="AD44" t="s">
        <v>400</v>
      </c>
      <c r="AE44" t="s">
        <v>401</v>
      </c>
      <c r="AF44" t="s">
        <v>402</v>
      </c>
      <c r="AG44" t="s">
        <v>403</v>
      </c>
      <c r="AH44" t="s">
        <v>404</v>
      </c>
      <c r="AI44" t="s">
        <v>405</v>
      </c>
      <c r="AJ44" t="s">
        <v>406</v>
      </c>
      <c r="AK44" t="s">
        <v>407</v>
      </c>
      <c r="AL44" t="s">
        <v>408</v>
      </c>
      <c r="AM44" t="s">
        <v>649</v>
      </c>
      <c r="AN44" t="s">
        <v>409</v>
      </c>
      <c r="AO44" t="s">
        <v>410</v>
      </c>
      <c r="AP44" t="s">
        <v>411</v>
      </c>
      <c r="AQ44" t="s">
        <v>650</v>
      </c>
      <c r="AR44" t="s">
        <v>651</v>
      </c>
      <c r="AS44" t="s">
        <v>412</v>
      </c>
      <c r="AT44" t="s">
        <v>413</v>
      </c>
      <c r="AU44" t="s">
        <v>652</v>
      </c>
      <c r="AV44" t="s">
        <v>414</v>
      </c>
      <c r="AW44" t="s">
        <v>415</v>
      </c>
      <c r="AX44" t="s">
        <v>416</v>
      </c>
      <c r="AY44" t="s">
        <v>417</v>
      </c>
      <c r="AZ44" t="s">
        <v>418</v>
      </c>
      <c r="BA44" t="s">
        <v>653</v>
      </c>
      <c r="BB44" t="s">
        <v>419</v>
      </c>
      <c r="BC44" t="s">
        <v>654</v>
      </c>
      <c r="BD44" t="s">
        <v>655</v>
      </c>
      <c r="BE44" t="s">
        <v>420</v>
      </c>
      <c r="BF44" t="s">
        <v>656</v>
      </c>
      <c r="BG44" t="s">
        <v>657</v>
      </c>
      <c r="BH44" t="s">
        <v>658</v>
      </c>
      <c r="BI44" t="s">
        <v>421</v>
      </c>
      <c r="BJ44" t="s">
        <v>422</v>
      </c>
      <c r="BK44" t="s">
        <v>659</v>
      </c>
      <c r="BL44" t="s">
        <v>660</v>
      </c>
      <c r="BM44" t="s">
        <v>661</v>
      </c>
      <c r="BN44" t="s">
        <v>423</v>
      </c>
      <c r="BO44" t="s">
        <v>662</v>
      </c>
      <c r="BP44" t="s">
        <v>663</v>
      </c>
      <c r="BQ44" t="s">
        <v>664</v>
      </c>
      <c r="BR44" t="s">
        <v>424</v>
      </c>
      <c r="BS44" t="s">
        <v>425</v>
      </c>
      <c r="BT44" t="s">
        <v>665</v>
      </c>
      <c r="BU44" t="s">
        <v>666</v>
      </c>
      <c r="BV44" t="s">
        <v>426</v>
      </c>
      <c r="BW44" t="s">
        <v>667</v>
      </c>
      <c r="BX44" t="s">
        <v>668</v>
      </c>
      <c r="BY44" t="s">
        <v>669</v>
      </c>
      <c r="BZ44" t="s">
        <v>670</v>
      </c>
      <c r="CA44" t="s">
        <v>671</v>
      </c>
      <c r="CB44" t="s">
        <v>672</v>
      </c>
      <c r="CC44" t="s">
        <v>673</v>
      </c>
      <c r="CD44" t="s">
        <v>674</v>
      </c>
      <c r="CE44" t="s">
        <v>675</v>
      </c>
      <c r="CF44" t="s">
        <v>676</v>
      </c>
      <c r="CG44" t="s">
        <v>677</v>
      </c>
      <c r="CH44" t="s">
        <v>678</v>
      </c>
      <c r="CI44" t="s">
        <v>679</v>
      </c>
      <c r="CJ44" t="s">
        <v>427</v>
      </c>
      <c r="CK44" t="s">
        <v>680</v>
      </c>
      <c r="CL44" t="s">
        <v>428</v>
      </c>
      <c r="CM44" t="s">
        <v>681</v>
      </c>
      <c r="CN44" t="s">
        <v>429</v>
      </c>
      <c r="CO44" t="s">
        <v>682</v>
      </c>
      <c r="CP44" t="s">
        <v>683</v>
      </c>
      <c r="CQ44" t="s">
        <v>684</v>
      </c>
      <c r="CR44" t="s">
        <v>685</v>
      </c>
      <c r="CS44" t="s">
        <v>686</v>
      </c>
      <c r="CT44" t="s">
        <v>430</v>
      </c>
      <c r="CU44" t="s">
        <v>431</v>
      </c>
      <c r="CV44" t="s">
        <v>687</v>
      </c>
      <c r="CW44" t="s">
        <v>688</v>
      </c>
      <c r="CX44" t="s">
        <v>689</v>
      </c>
      <c r="CY44" t="s">
        <v>505</v>
      </c>
      <c r="CZ44" t="s">
        <v>690</v>
      </c>
      <c r="DA44" t="s">
        <v>691</v>
      </c>
      <c r="DB44" t="s">
        <v>432</v>
      </c>
      <c r="DC44" t="s">
        <v>433</v>
      </c>
      <c r="DD44" t="s">
        <v>434</v>
      </c>
      <c r="DE44" t="s">
        <v>435</v>
      </c>
      <c r="DF44" t="s">
        <v>692</v>
      </c>
      <c r="DG44" t="s">
        <v>693</v>
      </c>
      <c r="DH44" t="s">
        <v>436</v>
      </c>
      <c r="DI44" t="s">
        <v>381</v>
      </c>
      <c r="DJ44" t="s">
        <v>437</v>
      </c>
      <c r="DK44" t="s">
        <v>694</v>
      </c>
      <c r="DL44" t="s">
        <v>695</v>
      </c>
      <c r="DM44" t="s">
        <v>696</v>
      </c>
      <c r="DN44" t="s">
        <v>697</v>
      </c>
      <c r="DO44" t="s">
        <v>698</v>
      </c>
      <c r="DP44" t="s">
        <v>699</v>
      </c>
      <c r="DQ44" t="s">
        <v>700</v>
      </c>
      <c r="DR44" t="s">
        <v>701</v>
      </c>
      <c r="DS44" t="s">
        <v>702</v>
      </c>
      <c r="DT44" t="s">
        <v>703</v>
      </c>
      <c r="DU44" t="s">
        <v>704</v>
      </c>
      <c r="DV44" t="s">
        <v>705</v>
      </c>
      <c r="DW44" t="s">
        <v>706</v>
      </c>
      <c r="DX44" t="s">
        <v>707</v>
      </c>
      <c r="DY44" t="s">
        <v>708</v>
      </c>
      <c r="DZ44" t="s">
        <v>709</v>
      </c>
      <c r="EA44" t="s">
        <v>438</v>
      </c>
      <c r="EB44" t="s">
        <v>439</v>
      </c>
      <c r="EC44" t="s">
        <v>710</v>
      </c>
      <c r="ED44" t="s">
        <v>711</v>
      </c>
      <c r="EE44" t="s">
        <v>712</v>
      </c>
      <c r="EF44" t="s">
        <v>713</v>
      </c>
      <c r="EG44" t="s">
        <v>530</v>
      </c>
      <c r="EH44" t="s">
        <v>714</v>
      </c>
      <c r="EI44" t="s">
        <v>715</v>
      </c>
      <c r="EJ44" t="s">
        <v>716</v>
      </c>
      <c r="EK44" t="s">
        <v>534</v>
      </c>
      <c r="EL44" t="s">
        <v>717</v>
      </c>
      <c r="EM44" t="s">
        <v>718</v>
      </c>
      <c r="EN44" t="s">
        <v>719</v>
      </c>
      <c r="EO44" t="s">
        <v>720</v>
      </c>
      <c r="EP44" t="s">
        <v>721</v>
      </c>
      <c r="EQ44" t="s">
        <v>440</v>
      </c>
      <c r="ER44" t="s">
        <v>441</v>
      </c>
      <c r="ES44" t="s">
        <v>722</v>
      </c>
      <c r="ET44" t="s">
        <v>723</v>
      </c>
      <c r="EU44" t="s">
        <v>724</v>
      </c>
      <c r="EV44" t="s">
        <v>442</v>
      </c>
      <c r="EW44" t="s">
        <v>725</v>
      </c>
      <c r="EX44" t="s">
        <v>726</v>
      </c>
      <c r="EY44" t="s">
        <v>727</v>
      </c>
      <c r="EZ44" t="s">
        <v>728</v>
      </c>
      <c r="FA44" t="s">
        <v>729</v>
      </c>
      <c r="FB44" t="s">
        <v>730</v>
      </c>
      <c r="FC44" t="s">
        <v>731</v>
      </c>
      <c r="FD44" t="s">
        <v>550</v>
      </c>
      <c r="FE44" t="s">
        <v>732</v>
      </c>
      <c r="FF44" t="s">
        <v>733</v>
      </c>
      <c r="FG44" t="s">
        <v>734</v>
      </c>
      <c r="FH44" t="s">
        <v>735</v>
      </c>
      <c r="FI44" t="s">
        <v>736</v>
      </c>
      <c r="FJ44" t="s">
        <v>737</v>
      </c>
      <c r="FK44" t="s">
        <v>738</v>
      </c>
      <c r="FL44" t="s">
        <v>739</v>
      </c>
      <c r="FM44" t="s">
        <v>740</v>
      </c>
      <c r="FN44" t="s">
        <v>443</v>
      </c>
      <c r="FO44" t="s">
        <v>444</v>
      </c>
      <c r="FP44" t="s">
        <v>445</v>
      </c>
      <c r="FQ44" t="s">
        <v>741</v>
      </c>
      <c r="FR44" t="s">
        <v>742</v>
      </c>
      <c r="FS44" t="s">
        <v>743</v>
      </c>
      <c r="FT44" t="s">
        <v>744</v>
      </c>
      <c r="FU44" t="s">
        <v>564</v>
      </c>
      <c r="FV44" t="s">
        <v>745</v>
      </c>
      <c r="FW44" t="s">
        <v>566</v>
      </c>
      <c r="FX44" t="s">
        <v>746</v>
      </c>
      <c r="FY44" t="s">
        <v>747</v>
      </c>
      <c r="FZ44" t="s">
        <v>569</v>
      </c>
      <c r="GA44" t="s">
        <v>748</v>
      </c>
      <c r="GB44" t="s">
        <v>446</v>
      </c>
      <c r="GC44" t="s">
        <v>447</v>
      </c>
      <c r="GD44" t="s">
        <v>571</v>
      </c>
      <c r="GE44" t="s">
        <v>448</v>
      </c>
      <c r="GF44" t="s">
        <v>449</v>
      </c>
      <c r="GG44" t="s">
        <v>450</v>
      </c>
      <c r="GH44" t="s">
        <v>451</v>
      </c>
      <c r="GI44" t="s">
        <v>749</v>
      </c>
      <c r="GJ44" t="s">
        <v>750</v>
      </c>
      <c r="GK44" t="s">
        <v>452</v>
      </c>
      <c r="GL44" t="s">
        <v>453</v>
      </c>
      <c r="GM44" t="s">
        <v>454</v>
      </c>
      <c r="GN44" t="s">
        <v>455</v>
      </c>
      <c r="GO44" t="s">
        <v>456</v>
      </c>
      <c r="GP44" t="s">
        <v>457</v>
      </c>
      <c r="GQ44" t="s">
        <v>458</v>
      </c>
      <c r="GR44" t="s">
        <v>459</v>
      </c>
      <c r="GS44" t="s">
        <v>751</v>
      </c>
      <c r="GT44" t="s">
        <v>752</v>
      </c>
      <c r="GU44" t="s">
        <v>753</v>
      </c>
      <c r="GV44" t="s">
        <v>754</v>
      </c>
      <c r="GW44" t="s">
        <v>460</v>
      </c>
      <c r="GX44" t="s">
        <v>755</v>
      </c>
      <c r="GY44" t="s">
        <v>461</v>
      </c>
      <c r="GZ44" t="s">
        <v>462</v>
      </c>
      <c r="HA44" t="s">
        <v>756</v>
      </c>
      <c r="HB44" t="s">
        <v>757</v>
      </c>
      <c r="HC44" t="s">
        <v>758</v>
      </c>
      <c r="HD44" t="s">
        <v>463</v>
      </c>
      <c r="HE44" t="s">
        <v>759</v>
      </c>
      <c r="HF44" t="s">
        <v>760</v>
      </c>
      <c r="HG44" t="s">
        <v>1061</v>
      </c>
    </row>
    <row r="45" spans="1:210" ht="12.75">
      <c r="A45">
        <v>1</v>
      </c>
      <c r="B45" s="59" t="s">
        <v>604</v>
      </c>
      <c r="C45" s="59" t="s">
        <v>605</v>
      </c>
      <c r="D45" s="59" t="s">
        <v>606</v>
      </c>
      <c r="E45" s="59" t="s">
        <v>607</v>
      </c>
      <c r="F45" s="59" t="s">
        <v>607</v>
      </c>
      <c r="G45" s="59" t="s">
        <v>761</v>
      </c>
      <c r="H45" s="59" t="s">
        <v>608</v>
      </c>
      <c r="I45" s="59" t="s">
        <v>762</v>
      </c>
      <c r="J45" s="59" t="s">
        <v>242</v>
      </c>
      <c r="K45">
        <v>8</v>
      </c>
      <c r="L45" s="59" t="s">
        <v>763</v>
      </c>
      <c r="M45" s="59" t="s">
        <v>67</v>
      </c>
      <c r="N45">
        <v>0</v>
      </c>
      <c r="O45" s="59" t="s">
        <v>612</v>
      </c>
      <c r="P45">
        <v>1</v>
      </c>
      <c r="Q45" s="59" t="s">
        <v>764</v>
      </c>
      <c r="R45" s="59" t="s">
        <v>765</v>
      </c>
      <c r="S45" s="59" t="s">
        <v>1085</v>
      </c>
      <c r="T45">
        <v>80</v>
      </c>
      <c r="U45" s="59" t="s">
        <v>77</v>
      </c>
      <c r="V45">
        <v>5435</v>
      </c>
      <c r="W45" s="59" t="s">
        <v>1086</v>
      </c>
      <c r="X45" s="59" t="s">
        <v>613</v>
      </c>
      <c r="Y45">
        <v>1</v>
      </c>
      <c r="Z45" s="59" t="s">
        <v>614</v>
      </c>
      <c r="AA45" s="59"/>
      <c r="AB45">
        <v>122</v>
      </c>
      <c r="AD45">
        <v>2</v>
      </c>
      <c r="AE45" s="59" t="s">
        <v>766</v>
      </c>
      <c r="AF45" s="59" t="s">
        <v>768</v>
      </c>
      <c r="AG45">
        <v>20</v>
      </c>
      <c r="AH45">
        <v>51</v>
      </c>
      <c r="AI45">
        <v>0</v>
      </c>
      <c r="AJ45" s="59"/>
      <c r="AK45" s="59"/>
      <c r="AL45">
        <v>6188</v>
      </c>
      <c r="AM45">
        <v>386</v>
      </c>
      <c r="AO45" s="59"/>
      <c r="AQ45" s="59"/>
      <c r="AS45">
        <v>17143</v>
      </c>
      <c r="AT45">
        <v>212</v>
      </c>
      <c r="AU45">
        <v>21693</v>
      </c>
      <c r="AV45">
        <v>425</v>
      </c>
      <c r="AW45" s="59" t="s">
        <v>624</v>
      </c>
      <c r="AX45">
        <v>36</v>
      </c>
      <c r="AY45">
        <v>36</v>
      </c>
      <c r="AZ45">
        <v>-1</v>
      </c>
      <c r="BA45">
        <v>46</v>
      </c>
      <c r="BB45">
        <v>106</v>
      </c>
      <c r="BC45">
        <v>-1</v>
      </c>
      <c r="BD45">
        <v>43</v>
      </c>
      <c r="BE45">
        <v>4.49</v>
      </c>
      <c r="BF45">
        <v>53</v>
      </c>
      <c r="BG45">
        <v>59</v>
      </c>
      <c r="BH45">
        <v>1036</v>
      </c>
      <c r="BI45">
        <v>10180</v>
      </c>
      <c r="BJ45">
        <v>-1</v>
      </c>
      <c r="BK45">
        <v>212</v>
      </c>
      <c r="BL45">
        <v>8.39</v>
      </c>
      <c r="BM45">
        <v>1247</v>
      </c>
      <c r="BN45">
        <v>18425</v>
      </c>
      <c r="BO45">
        <v>-1</v>
      </c>
      <c r="BP45">
        <v>197</v>
      </c>
      <c r="BQ45">
        <v>720</v>
      </c>
      <c r="BR45">
        <v>34</v>
      </c>
      <c r="BS45">
        <v>425</v>
      </c>
      <c r="BT45">
        <v>2084</v>
      </c>
      <c r="BU45">
        <v>2084</v>
      </c>
      <c r="BV45">
        <v>12.03</v>
      </c>
      <c r="BW45">
        <v>-1</v>
      </c>
      <c r="BX45">
        <v>-1</v>
      </c>
      <c r="BY45">
        <v>40</v>
      </c>
      <c r="BZ45">
        <v>-1</v>
      </c>
      <c r="CA45">
        <v>50</v>
      </c>
      <c r="CB45">
        <v>-1</v>
      </c>
      <c r="CC45">
        <v>40</v>
      </c>
      <c r="CD45">
        <v>-1</v>
      </c>
      <c r="CE45">
        <v>0</v>
      </c>
      <c r="CF45">
        <v>-1</v>
      </c>
      <c r="CG45">
        <v>40</v>
      </c>
      <c r="CH45">
        <v>-1</v>
      </c>
      <c r="CI45">
        <v>40</v>
      </c>
      <c r="CJ45">
        <v>126.1</v>
      </c>
      <c r="CK45">
        <v>357</v>
      </c>
      <c r="CL45">
        <v>119</v>
      </c>
      <c r="CM45">
        <v>0</v>
      </c>
      <c r="CN45">
        <v>1.89</v>
      </c>
      <c r="CO45">
        <v>0</v>
      </c>
      <c r="CP45">
        <v>0</v>
      </c>
      <c r="CQ45">
        <v>0</v>
      </c>
      <c r="CR45">
        <v>0</v>
      </c>
      <c r="CS45">
        <v>1.72</v>
      </c>
      <c r="CT45">
        <v>16.25</v>
      </c>
      <c r="CU45">
        <v>533</v>
      </c>
      <c r="CV45">
        <v>1.89</v>
      </c>
      <c r="CW45">
        <v>16.25</v>
      </c>
      <c r="CX45">
        <v>533</v>
      </c>
      <c r="CY45">
        <v>1.72</v>
      </c>
      <c r="CZ45">
        <v>72</v>
      </c>
      <c r="DA45">
        <v>72</v>
      </c>
      <c r="DB45">
        <v>5</v>
      </c>
      <c r="DC45">
        <v>11.13</v>
      </c>
      <c r="DD45">
        <v>0</v>
      </c>
      <c r="DE45">
        <v>0</v>
      </c>
      <c r="DF45">
        <v>365</v>
      </c>
      <c r="DG45">
        <v>14.19</v>
      </c>
      <c r="DH45">
        <v>9.69</v>
      </c>
      <c r="DI45">
        <v>445</v>
      </c>
      <c r="DJ45">
        <v>0</v>
      </c>
      <c r="DK45">
        <v>0.75</v>
      </c>
      <c r="DL45">
        <v>0</v>
      </c>
      <c r="DM45">
        <v>3</v>
      </c>
      <c r="DN45">
        <v>0</v>
      </c>
      <c r="DO45">
        <v>0</v>
      </c>
      <c r="DP45">
        <v>432.8</v>
      </c>
      <c r="DQ45">
        <v>872</v>
      </c>
      <c r="DR45">
        <v>468</v>
      </c>
      <c r="DS45">
        <v>0</v>
      </c>
      <c r="DT45">
        <v>1.55</v>
      </c>
      <c r="DU45">
        <v>16.25</v>
      </c>
      <c r="DV45">
        <v>533</v>
      </c>
      <c r="DW45">
        <v>1.55</v>
      </c>
      <c r="DX45">
        <v>43</v>
      </c>
      <c r="DY45">
        <v>43</v>
      </c>
      <c r="DZ45">
        <v>3</v>
      </c>
      <c r="EA45">
        <v>-1</v>
      </c>
      <c r="EB45">
        <v>-1</v>
      </c>
      <c r="EC45">
        <v>11.13</v>
      </c>
      <c r="ED45">
        <v>0</v>
      </c>
      <c r="EE45">
        <v>0</v>
      </c>
      <c r="EF45">
        <v>365</v>
      </c>
      <c r="EG45">
        <v>14.19</v>
      </c>
      <c r="EH45">
        <v>9.69</v>
      </c>
      <c r="EI45">
        <v>445</v>
      </c>
      <c r="EJ45">
        <v>2525</v>
      </c>
      <c r="EK45">
        <v>2525</v>
      </c>
      <c r="EL45">
        <v>2525</v>
      </c>
      <c r="EM45">
        <v>2525</v>
      </c>
      <c r="EN45">
        <v>2525</v>
      </c>
      <c r="EO45">
        <v>2525</v>
      </c>
      <c r="EP45">
        <v>-1</v>
      </c>
      <c r="EQ45">
        <v>-1</v>
      </c>
      <c r="ER45" s="59"/>
      <c r="ES45">
        <v>2338</v>
      </c>
      <c r="ET45">
        <v>13.91</v>
      </c>
      <c r="EU45">
        <v>0</v>
      </c>
      <c r="EV45">
        <v>0</v>
      </c>
      <c r="EW45">
        <v>365</v>
      </c>
      <c r="EX45">
        <v>445</v>
      </c>
      <c r="EY45">
        <v>21.08</v>
      </c>
      <c r="EZ45">
        <v>21.08</v>
      </c>
      <c r="FA45">
        <v>21.08</v>
      </c>
      <c r="FB45">
        <v>21.08</v>
      </c>
      <c r="FC45">
        <v>21.08</v>
      </c>
      <c r="FD45">
        <v>21.08</v>
      </c>
      <c r="FE45">
        <v>0</v>
      </c>
      <c r="FF45">
        <v>212</v>
      </c>
      <c r="FG45">
        <v>425</v>
      </c>
      <c r="FH45">
        <v>16.25</v>
      </c>
      <c r="FI45">
        <v>533</v>
      </c>
      <c r="FJ45">
        <v>2084</v>
      </c>
      <c r="FK45">
        <v>2084</v>
      </c>
      <c r="FL45">
        <v>12.03</v>
      </c>
      <c r="FM45">
        <v>-1</v>
      </c>
      <c r="FN45">
        <v>0</v>
      </c>
      <c r="FO45">
        <v>0</v>
      </c>
      <c r="FP45">
        <v>0</v>
      </c>
      <c r="FQ45">
        <v>0</v>
      </c>
      <c r="FR45">
        <v>400</v>
      </c>
      <c r="FS45">
        <v>0</v>
      </c>
      <c r="FT45">
        <v>4.56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I45" s="59"/>
      <c r="GM45" s="59"/>
      <c r="GN45" s="59"/>
      <c r="GR45" s="59"/>
      <c r="GS45" s="59"/>
      <c r="GU45" s="59"/>
      <c r="GV45" s="59"/>
      <c r="HB45" s="59"/>
    </row>
    <row r="46" spans="1:210" ht="12.75">
      <c r="A46">
        <v>1</v>
      </c>
      <c r="B46" s="59" t="s">
        <v>604</v>
      </c>
      <c r="C46" s="59" t="s">
        <v>605</v>
      </c>
      <c r="D46" s="59" t="s">
        <v>606</v>
      </c>
      <c r="E46" s="59" t="s">
        <v>607</v>
      </c>
      <c r="F46" s="59" t="s">
        <v>607</v>
      </c>
      <c r="G46" s="59" t="s">
        <v>761</v>
      </c>
      <c r="H46" s="59" t="s">
        <v>608</v>
      </c>
      <c r="I46" s="59" t="s">
        <v>762</v>
      </c>
      <c r="J46" s="59" t="s">
        <v>242</v>
      </c>
      <c r="K46">
        <v>8</v>
      </c>
      <c r="L46" s="59" t="s">
        <v>763</v>
      </c>
      <c r="M46" s="59" t="s">
        <v>67</v>
      </c>
      <c r="N46">
        <v>0</v>
      </c>
      <c r="O46" s="59" t="s">
        <v>612</v>
      </c>
      <c r="P46">
        <v>1</v>
      </c>
      <c r="Q46" s="59" t="s">
        <v>764</v>
      </c>
      <c r="R46" s="59" t="s">
        <v>765</v>
      </c>
      <c r="S46" s="59" t="s">
        <v>1085</v>
      </c>
      <c r="T46">
        <v>80</v>
      </c>
      <c r="U46" s="59" t="s">
        <v>77</v>
      </c>
      <c r="V46">
        <v>5435</v>
      </c>
      <c r="W46" s="59" t="s">
        <v>1086</v>
      </c>
      <c r="X46" s="59" t="s">
        <v>613</v>
      </c>
      <c r="Y46">
        <v>1</v>
      </c>
      <c r="Z46" s="59" t="s">
        <v>614</v>
      </c>
      <c r="AA46" s="59"/>
      <c r="AB46">
        <v>122</v>
      </c>
      <c r="AC46">
        <v>1</v>
      </c>
      <c r="AD46">
        <v>1</v>
      </c>
      <c r="AE46" s="59" t="s">
        <v>767</v>
      </c>
      <c r="AF46" s="59" t="s">
        <v>769</v>
      </c>
      <c r="AG46">
        <v>57</v>
      </c>
      <c r="AH46">
        <v>11</v>
      </c>
      <c r="AI46">
        <v>3</v>
      </c>
      <c r="AJ46" s="59"/>
      <c r="AK46" s="59"/>
      <c r="AL46">
        <v>6188</v>
      </c>
      <c r="AM46">
        <v>386</v>
      </c>
      <c r="AO46" s="59"/>
      <c r="AQ46" s="59"/>
      <c r="AS46">
        <v>17143</v>
      </c>
      <c r="AT46">
        <v>212</v>
      </c>
      <c r="AU46">
        <v>21693</v>
      </c>
      <c r="AV46">
        <v>425</v>
      </c>
      <c r="AW46" s="59" t="s">
        <v>624</v>
      </c>
      <c r="AX46">
        <v>36</v>
      </c>
      <c r="AY46">
        <v>36</v>
      </c>
      <c r="AZ46">
        <v>-1</v>
      </c>
      <c r="BA46">
        <v>46</v>
      </c>
      <c r="BB46">
        <v>106</v>
      </c>
      <c r="BC46">
        <v>-1</v>
      </c>
      <c r="BD46">
        <v>43</v>
      </c>
      <c r="BE46">
        <v>4.49</v>
      </c>
      <c r="BF46">
        <v>53</v>
      </c>
      <c r="BG46">
        <v>59</v>
      </c>
      <c r="BH46">
        <v>1036</v>
      </c>
      <c r="BI46">
        <v>10180</v>
      </c>
      <c r="BJ46">
        <v>-1</v>
      </c>
      <c r="BK46">
        <v>212</v>
      </c>
      <c r="BL46">
        <v>8.39</v>
      </c>
      <c r="BM46">
        <v>1247</v>
      </c>
      <c r="BN46">
        <v>18425</v>
      </c>
      <c r="BO46">
        <v>-1</v>
      </c>
      <c r="BP46">
        <v>197</v>
      </c>
      <c r="BQ46">
        <v>720</v>
      </c>
      <c r="BR46">
        <v>34</v>
      </c>
      <c r="BS46">
        <v>425</v>
      </c>
      <c r="BT46">
        <v>2084</v>
      </c>
      <c r="BU46">
        <v>2084</v>
      </c>
      <c r="BV46">
        <v>12.03</v>
      </c>
      <c r="BW46">
        <v>-1</v>
      </c>
      <c r="BX46">
        <v>-1</v>
      </c>
      <c r="BY46">
        <v>40</v>
      </c>
      <c r="BZ46">
        <v>-1</v>
      </c>
      <c r="CA46">
        <v>50</v>
      </c>
      <c r="CB46">
        <v>-1</v>
      </c>
      <c r="CC46">
        <v>40</v>
      </c>
      <c r="CD46">
        <v>-1</v>
      </c>
      <c r="CE46">
        <v>0</v>
      </c>
      <c r="CF46">
        <v>-1</v>
      </c>
      <c r="CG46">
        <v>40</v>
      </c>
      <c r="CH46">
        <v>-1</v>
      </c>
      <c r="CI46">
        <v>40</v>
      </c>
      <c r="CJ46">
        <v>126.1</v>
      </c>
      <c r="CK46">
        <v>357</v>
      </c>
      <c r="CL46">
        <v>119</v>
      </c>
      <c r="CM46">
        <v>0</v>
      </c>
      <c r="CN46">
        <v>1.89</v>
      </c>
      <c r="CO46">
        <v>0</v>
      </c>
      <c r="CP46">
        <v>0</v>
      </c>
      <c r="CQ46">
        <v>0</v>
      </c>
      <c r="CR46">
        <v>0</v>
      </c>
      <c r="CS46">
        <v>1.72</v>
      </c>
      <c r="CT46">
        <v>16.25</v>
      </c>
      <c r="CU46">
        <v>533</v>
      </c>
      <c r="CV46">
        <v>1.89</v>
      </c>
      <c r="CW46">
        <v>16.25</v>
      </c>
      <c r="CX46">
        <v>533</v>
      </c>
      <c r="CY46">
        <v>1.72</v>
      </c>
      <c r="CZ46">
        <v>72</v>
      </c>
      <c r="DA46">
        <v>72</v>
      </c>
      <c r="DB46">
        <v>5</v>
      </c>
      <c r="DC46">
        <v>11.13</v>
      </c>
      <c r="DD46">
        <v>0</v>
      </c>
      <c r="DE46">
        <v>0</v>
      </c>
      <c r="DF46">
        <v>365</v>
      </c>
      <c r="DG46">
        <v>14.19</v>
      </c>
      <c r="DH46">
        <v>9.69</v>
      </c>
      <c r="DI46">
        <v>445</v>
      </c>
      <c r="DJ46">
        <v>0</v>
      </c>
      <c r="DK46">
        <v>0.75</v>
      </c>
      <c r="DL46">
        <v>0</v>
      </c>
      <c r="DM46">
        <v>3</v>
      </c>
      <c r="DN46">
        <v>0</v>
      </c>
      <c r="DO46">
        <v>0</v>
      </c>
      <c r="DP46">
        <v>432.8</v>
      </c>
      <c r="DQ46">
        <v>872</v>
      </c>
      <c r="DR46">
        <v>468</v>
      </c>
      <c r="DS46">
        <v>0</v>
      </c>
      <c r="DT46">
        <v>1.55</v>
      </c>
      <c r="DU46">
        <v>16.25</v>
      </c>
      <c r="DV46">
        <v>533</v>
      </c>
      <c r="DW46">
        <v>1.55</v>
      </c>
      <c r="DX46">
        <v>43</v>
      </c>
      <c r="DY46">
        <v>43</v>
      </c>
      <c r="DZ46">
        <v>3</v>
      </c>
      <c r="EA46">
        <v>-1</v>
      </c>
      <c r="EB46">
        <v>-1</v>
      </c>
      <c r="EC46">
        <v>11.13</v>
      </c>
      <c r="ED46">
        <v>0</v>
      </c>
      <c r="EE46">
        <v>0</v>
      </c>
      <c r="EF46">
        <v>365</v>
      </c>
      <c r="EG46">
        <v>14.19</v>
      </c>
      <c r="EH46">
        <v>9.69</v>
      </c>
      <c r="EI46">
        <v>445</v>
      </c>
      <c r="EJ46">
        <v>2525</v>
      </c>
      <c r="EK46">
        <v>2525</v>
      </c>
      <c r="EL46">
        <v>2525</v>
      </c>
      <c r="EM46">
        <v>2525</v>
      </c>
      <c r="EN46">
        <v>2525</v>
      </c>
      <c r="EO46">
        <v>2525</v>
      </c>
      <c r="EP46">
        <v>-1</v>
      </c>
      <c r="EQ46">
        <v>-1</v>
      </c>
      <c r="ER46" s="59"/>
      <c r="ES46">
        <v>2338</v>
      </c>
      <c r="ET46">
        <v>13.91</v>
      </c>
      <c r="EU46">
        <v>0</v>
      </c>
      <c r="EV46">
        <v>0</v>
      </c>
      <c r="EW46">
        <v>365</v>
      </c>
      <c r="EX46">
        <v>445</v>
      </c>
      <c r="EY46">
        <v>21.08</v>
      </c>
      <c r="EZ46">
        <v>21.08</v>
      </c>
      <c r="FA46">
        <v>21.08</v>
      </c>
      <c r="FB46">
        <v>21.08</v>
      </c>
      <c r="FC46">
        <v>21.08</v>
      </c>
      <c r="FD46">
        <v>21.08</v>
      </c>
      <c r="FE46">
        <v>0</v>
      </c>
      <c r="FF46">
        <v>212</v>
      </c>
      <c r="FG46">
        <v>425</v>
      </c>
      <c r="FH46">
        <v>16.25</v>
      </c>
      <c r="FI46">
        <v>533</v>
      </c>
      <c r="FJ46">
        <v>2084</v>
      </c>
      <c r="FK46">
        <v>2084</v>
      </c>
      <c r="FL46">
        <v>12.03</v>
      </c>
      <c r="FM46">
        <v>-1</v>
      </c>
      <c r="FN46">
        <v>0</v>
      </c>
      <c r="FO46">
        <v>0</v>
      </c>
      <c r="FP46">
        <v>0</v>
      </c>
      <c r="FQ46">
        <v>0</v>
      </c>
      <c r="FR46">
        <v>400</v>
      </c>
      <c r="FS46">
        <v>0</v>
      </c>
      <c r="FT46">
        <v>4.56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I46" s="59"/>
      <c r="GM46" s="59"/>
      <c r="GN46" s="59"/>
      <c r="GR46" s="59"/>
      <c r="GS46" s="59"/>
      <c r="GU46" s="59"/>
      <c r="GV46" s="59"/>
      <c r="HB46" s="59"/>
    </row>
    <row r="47" spans="1:210" ht="12.75">
      <c r="A47">
        <v>1</v>
      </c>
      <c r="B47" s="59" t="s">
        <v>604</v>
      </c>
      <c r="C47" s="59" t="s">
        <v>605</v>
      </c>
      <c r="D47" s="59" t="s">
        <v>606</v>
      </c>
      <c r="E47" s="59" t="s">
        <v>607</v>
      </c>
      <c r="F47" s="59" t="s">
        <v>607</v>
      </c>
      <c r="G47" s="59" t="s">
        <v>761</v>
      </c>
      <c r="H47" s="59" t="s">
        <v>608</v>
      </c>
      <c r="I47" s="59" t="s">
        <v>762</v>
      </c>
      <c r="J47" s="59" t="s">
        <v>242</v>
      </c>
      <c r="K47">
        <v>8</v>
      </c>
      <c r="L47" s="59" t="s">
        <v>763</v>
      </c>
      <c r="M47" s="59" t="s">
        <v>67</v>
      </c>
      <c r="N47">
        <v>0</v>
      </c>
      <c r="O47" s="59" t="s">
        <v>612</v>
      </c>
      <c r="P47">
        <v>1</v>
      </c>
      <c r="Q47" s="59" t="s">
        <v>764</v>
      </c>
      <c r="R47" s="59" t="s">
        <v>765</v>
      </c>
      <c r="S47" s="59" t="s">
        <v>1085</v>
      </c>
      <c r="T47">
        <v>80</v>
      </c>
      <c r="U47" s="59" t="s">
        <v>77</v>
      </c>
      <c r="V47">
        <v>5435</v>
      </c>
      <c r="W47" s="59" t="s">
        <v>1086</v>
      </c>
      <c r="X47" s="59" t="s">
        <v>613</v>
      </c>
      <c r="Y47">
        <v>1</v>
      </c>
      <c r="Z47" s="59" t="s">
        <v>614</v>
      </c>
      <c r="AA47" s="59"/>
      <c r="AB47">
        <v>122</v>
      </c>
      <c r="AE47" s="59"/>
      <c r="AF47" s="59"/>
      <c r="AJ47" s="59"/>
      <c r="AK47" s="59"/>
      <c r="AL47">
        <v>6188</v>
      </c>
      <c r="AM47">
        <v>386</v>
      </c>
      <c r="AN47">
        <v>197</v>
      </c>
      <c r="AO47" s="59" t="s">
        <v>770</v>
      </c>
      <c r="AP47">
        <v>450</v>
      </c>
      <c r="AQ47" s="59" t="s">
        <v>772</v>
      </c>
      <c r="AR47">
        <v>450</v>
      </c>
      <c r="AS47">
        <v>17143</v>
      </c>
      <c r="AT47">
        <v>212</v>
      </c>
      <c r="AU47">
        <v>21693</v>
      </c>
      <c r="AV47">
        <v>425</v>
      </c>
      <c r="AW47" s="59" t="s">
        <v>624</v>
      </c>
      <c r="AX47">
        <v>36</v>
      </c>
      <c r="AY47">
        <v>36</v>
      </c>
      <c r="AZ47">
        <v>-1</v>
      </c>
      <c r="BA47">
        <v>46</v>
      </c>
      <c r="BB47">
        <v>106</v>
      </c>
      <c r="BC47">
        <v>-1</v>
      </c>
      <c r="BD47">
        <v>43</v>
      </c>
      <c r="BE47">
        <v>4.49</v>
      </c>
      <c r="BF47">
        <v>53</v>
      </c>
      <c r="BG47">
        <v>59</v>
      </c>
      <c r="BH47">
        <v>1036</v>
      </c>
      <c r="BI47">
        <v>10180</v>
      </c>
      <c r="BJ47">
        <v>-1</v>
      </c>
      <c r="BK47">
        <v>212</v>
      </c>
      <c r="BL47">
        <v>8.39</v>
      </c>
      <c r="BM47">
        <v>1247</v>
      </c>
      <c r="BN47">
        <v>18425</v>
      </c>
      <c r="BO47">
        <v>-1</v>
      </c>
      <c r="BP47">
        <v>197</v>
      </c>
      <c r="BQ47">
        <v>720</v>
      </c>
      <c r="BR47">
        <v>34</v>
      </c>
      <c r="BS47">
        <v>425</v>
      </c>
      <c r="BT47">
        <v>2084</v>
      </c>
      <c r="BU47">
        <v>2084</v>
      </c>
      <c r="BV47">
        <v>12.03</v>
      </c>
      <c r="BW47">
        <v>-1</v>
      </c>
      <c r="BX47">
        <v>-1</v>
      </c>
      <c r="BY47">
        <v>40</v>
      </c>
      <c r="BZ47">
        <v>-1</v>
      </c>
      <c r="CA47">
        <v>50</v>
      </c>
      <c r="CB47">
        <v>-1</v>
      </c>
      <c r="CC47">
        <v>40</v>
      </c>
      <c r="CD47">
        <v>-1</v>
      </c>
      <c r="CE47">
        <v>0</v>
      </c>
      <c r="CF47">
        <v>-1</v>
      </c>
      <c r="CG47">
        <v>40</v>
      </c>
      <c r="CH47">
        <v>-1</v>
      </c>
      <c r="CI47">
        <v>40</v>
      </c>
      <c r="CJ47">
        <v>126.1</v>
      </c>
      <c r="CK47">
        <v>357</v>
      </c>
      <c r="CL47">
        <v>119</v>
      </c>
      <c r="CM47">
        <v>0</v>
      </c>
      <c r="CN47">
        <v>1.89</v>
      </c>
      <c r="CO47">
        <v>0</v>
      </c>
      <c r="CP47">
        <v>0</v>
      </c>
      <c r="CQ47">
        <v>0</v>
      </c>
      <c r="CR47">
        <v>0</v>
      </c>
      <c r="CS47">
        <v>1.72</v>
      </c>
      <c r="CT47">
        <v>16.25</v>
      </c>
      <c r="CU47">
        <v>533</v>
      </c>
      <c r="CV47">
        <v>1.89</v>
      </c>
      <c r="CW47">
        <v>16.25</v>
      </c>
      <c r="CX47">
        <v>533</v>
      </c>
      <c r="CY47">
        <v>1.72</v>
      </c>
      <c r="CZ47">
        <v>72</v>
      </c>
      <c r="DA47">
        <v>72</v>
      </c>
      <c r="DB47">
        <v>5</v>
      </c>
      <c r="DC47">
        <v>11.13</v>
      </c>
      <c r="DD47">
        <v>0</v>
      </c>
      <c r="DE47">
        <v>0</v>
      </c>
      <c r="DF47">
        <v>365</v>
      </c>
      <c r="DG47">
        <v>14.19</v>
      </c>
      <c r="DH47">
        <v>9.69</v>
      </c>
      <c r="DI47">
        <v>445</v>
      </c>
      <c r="DJ47">
        <v>0</v>
      </c>
      <c r="DK47">
        <v>0.75</v>
      </c>
      <c r="DL47">
        <v>0</v>
      </c>
      <c r="DM47">
        <v>3</v>
      </c>
      <c r="DN47">
        <v>0</v>
      </c>
      <c r="DO47">
        <v>0</v>
      </c>
      <c r="DP47">
        <v>432.8</v>
      </c>
      <c r="DQ47">
        <v>872</v>
      </c>
      <c r="DR47">
        <v>468</v>
      </c>
      <c r="DS47">
        <v>0</v>
      </c>
      <c r="DT47">
        <v>1.55</v>
      </c>
      <c r="DU47">
        <v>16.25</v>
      </c>
      <c r="DV47">
        <v>533</v>
      </c>
      <c r="DW47">
        <v>1.55</v>
      </c>
      <c r="DX47">
        <v>43</v>
      </c>
      <c r="DY47">
        <v>43</v>
      </c>
      <c r="DZ47">
        <v>3</v>
      </c>
      <c r="EA47">
        <v>-1</v>
      </c>
      <c r="EB47">
        <v>-1</v>
      </c>
      <c r="EC47">
        <v>11.13</v>
      </c>
      <c r="ED47">
        <v>0</v>
      </c>
      <c r="EE47">
        <v>0</v>
      </c>
      <c r="EF47">
        <v>365</v>
      </c>
      <c r="EG47">
        <v>14.19</v>
      </c>
      <c r="EH47">
        <v>9.69</v>
      </c>
      <c r="EI47">
        <v>445</v>
      </c>
      <c r="EJ47">
        <v>2525</v>
      </c>
      <c r="EK47">
        <v>2525</v>
      </c>
      <c r="EL47">
        <v>2525</v>
      </c>
      <c r="EM47">
        <v>2525</v>
      </c>
      <c r="EN47">
        <v>2525</v>
      </c>
      <c r="EO47">
        <v>2525</v>
      </c>
      <c r="EP47">
        <v>-1</v>
      </c>
      <c r="EQ47">
        <v>-1</v>
      </c>
      <c r="ER47" s="59"/>
      <c r="ES47">
        <v>2338</v>
      </c>
      <c r="ET47">
        <v>13.91</v>
      </c>
      <c r="EU47">
        <v>0</v>
      </c>
      <c r="EV47">
        <v>0</v>
      </c>
      <c r="EW47">
        <v>365</v>
      </c>
      <c r="EX47">
        <v>445</v>
      </c>
      <c r="EY47">
        <v>21.08</v>
      </c>
      <c r="EZ47">
        <v>21.08</v>
      </c>
      <c r="FA47">
        <v>21.08</v>
      </c>
      <c r="FB47">
        <v>21.08</v>
      </c>
      <c r="FC47">
        <v>21.08</v>
      </c>
      <c r="FD47">
        <v>21.08</v>
      </c>
      <c r="FE47">
        <v>0</v>
      </c>
      <c r="FF47">
        <v>212</v>
      </c>
      <c r="FG47">
        <v>425</v>
      </c>
      <c r="FH47">
        <v>16.25</v>
      </c>
      <c r="FI47">
        <v>533</v>
      </c>
      <c r="FJ47">
        <v>2084</v>
      </c>
      <c r="FK47">
        <v>2084</v>
      </c>
      <c r="FL47">
        <v>12.03</v>
      </c>
      <c r="FM47">
        <v>-1</v>
      </c>
      <c r="FN47">
        <v>0</v>
      </c>
      <c r="FO47">
        <v>0</v>
      </c>
      <c r="FP47">
        <v>0</v>
      </c>
      <c r="FQ47">
        <v>0</v>
      </c>
      <c r="FR47">
        <v>400</v>
      </c>
      <c r="FS47">
        <v>0</v>
      </c>
      <c r="FT47">
        <v>4.56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I47" s="59"/>
      <c r="GM47" s="59"/>
      <c r="GN47" s="59"/>
      <c r="GR47" s="59"/>
      <c r="GS47" s="59"/>
      <c r="GU47" s="59"/>
      <c r="GV47" s="59"/>
      <c r="HB47" s="59"/>
    </row>
    <row r="48" spans="1:210" ht="12.75">
      <c r="A48">
        <v>1</v>
      </c>
      <c r="B48" s="59" t="s">
        <v>604</v>
      </c>
      <c r="C48" s="59" t="s">
        <v>605</v>
      </c>
      <c r="D48" s="59" t="s">
        <v>606</v>
      </c>
      <c r="E48" s="59" t="s">
        <v>607</v>
      </c>
      <c r="F48" s="59" t="s">
        <v>607</v>
      </c>
      <c r="G48" s="59" t="s">
        <v>761</v>
      </c>
      <c r="H48" s="59" t="s">
        <v>608</v>
      </c>
      <c r="I48" s="59" t="s">
        <v>762</v>
      </c>
      <c r="J48" s="59" t="s">
        <v>242</v>
      </c>
      <c r="K48">
        <v>8</v>
      </c>
      <c r="L48" s="59" t="s">
        <v>763</v>
      </c>
      <c r="M48" s="59" t="s">
        <v>67</v>
      </c>
      <c r="N48">
        <v>0</v>
      </c>
      <c r="O48" s="59" t="s">
        <v>612</v>
      </c>
      <c r="P48">
        <v>1</v>
      </c>
      <c r="Q48" s="59" t="s">
        <v>764</v>
      </c>
      <c r="R48" s="59" t="s">
        <v>765</v>
      </c>
      <c r="S48" s="59" t="s">
        <v>1085</v>
      </c>
      <c r="T48">
        <v>80</v>
      </c>
      <c r="U48" s="59" t="s">
        <v>77</v>
      </c>
      <c r="V48">
        <v>5435</v>
      </c>
      <c r="W48" s="59" t="s">
        <v>1086</v>
      </c>
      <c r="X48" s="59" t="s">
        <v>613</v>
      </c>
      <c r="Y48">
        <v>1</v>
      </c>
      <c r="Z48" s="59" t="s">
        <v>614</v>
      </c>
      <c r="AA48" s="59"/>
      <c r="AB48">
        <v>122</v>
      </c>
      <c r="AE48" s="59"/>
      <c r="AF48" s="59"/>
      <c r="AJ48" s="59"/>
      <c r="AK48" s="59"/>
      <c r="AL48">
        <v>6188</v>
      </c>
      <c r="AM48">
        <v>386</v>
      </c>
      <c r="AN48">
        <v>333</v>
      </c>
      <c r="AO48" s="59" t="s">
        <v>771</v>
      </c>
      <c r="AP48">
        <v>450</v>
      </c>
      <c r="AQ48" s="59" t="s">
        <v>773</v>
      </c>
      <c r="AR48">
        <v>443</v>
      </c>
      <c r="AS48">
        <v>17143</v>
      </c>
      <c r="AT48">
        <v>212</v>
      </c>
      <c r="AU48">
        <v>21693</v>
      </c>
      <c r="AV48">
        <v>425</v>
      </c>
      <c r="AW48" s="59" t="s">
        <v>624</v>
      </c>
      <c r="AX48">
        <v>36</v>
      </c>
      <c r="AY48">
        <v>36</v>
      </c>
      <c r="AZ48">
        <v>-1</v>
      </c>
      <c r="BA48">
        <v>46</v>
      </c>
      <c r="BB48">
        <v>106</v>
      </c>
      <c r="BC48">
        <v>-1</v>
      </c>
      <c r="BD48">
        <v>43</v>
      </c>
      <c r="BE48">
        <v>4.49</v>
      </c>
      <c r="BF48">
        <v>53</v>
      </c>
      <c r="BG48">
        <v>59</v>
      </c>
      <c r="BH48">
        <v>1036</v>
      </c>
      <c r="BI48">
        <v>10180</v>
      </c>
      <c r="BJ48">
        <v>-1</v>
      </c>
      <c r="BK48">
        <v>212</v>
      </c>
      <c r="BL48">
        <v>8.39</v>
      </c>
      <c r="BM48">
        <v>1247</v>
      </c>
      <c r="BN48">
        <v>18425</v>
      </c>
      <c r="BO48">
        <v>-1</v>
      </c>
      <c r="BP48">
        <v>197</v>
      </c>
      <c r="BQ48">
        <v>720</v>
      </c>
      <c r="BR48">
        <v>34</v>
      </c>
      <c r="BS48">
        <v>425</v>
      </c>
      <c r="BT48">
        <v>2084</v>
      </c>
      <c r="BU48">
        <v>2084</v>
      </c>
      <c r="BV48">
        <v>12.03</v>
      </c>
      <c r="BW48">
        <v>-1</v>
      </c>
      <c r="BX48">
        <v>-1</v>
      </c>
      <c r="BY48">
        <v>40</v>
      </c>
      <c r="BZ48">
        <v>-1</v>
      </c>
      <c r="CA48">
        <v>50</v>
      </c>
      <c r="CB48">
        <v>-1</v>
      </c>
      <c r="CC48">
        <v>40</v>
      </c>
      <c r="CD48">
        <v>-1</v>
      </c>
      <c r="CE48">
        <v>0</v>
      </c>
      <c r="CF48">
        <v>-1</v>
      </c>
      <c r="CG48">
        <v>40</v>
      </c>
      <c r="CH48">
        <v>-1</v>
      </c>
      <c r="CI48">
        <v>40</v>
      </c>
      <c r="CJ48">
        <v>126.1</v>
      </c>
      <c r="CK48">
        <v>357</v>
      </c>
      <c r="CL48">
        <v>119</v>
      </c>
      <c r="CM48">
        <v>0</v>
      </c>
      <c r="CN48">
        <v>1.89</v>
      </c>
      <c r="CO48">
        <v>0</v>
      </c>
      <c r="CP48">
        <v>0</v>
      </c>
      <c r="CQ48">
        <v>0</v>
      </c>
      <c r="CR48">
        <v>0</v>
      </c>
      <c r="CS48">
        <v>1.72</v>
      </c>
      <c r="CT48">
        <v>16.25</v>
      </c>
      <c r="CU48">
        <v>533</v>
      </c>
      <c r="CV48">
        <v>1.89</v>
      </c>
      <c r="CW48">
        <v>16.25</v>
      </c>
      <c r="CX48">
        <v>533</v>
      </c>
      <c r="CY48">
        <v>1.72</v>
      </c>
      <c r="CZ48">
        <v>72</v>
      </c>
      <c r="DA48">
        <v>72</v>
      </c>
      <c r="DB48">
        <v>5</v>
      </c>
      <c r="DC48">
        <v>11.13</v>
      </c>
      <c r="DD48">
        <v>0</v>
      </c>
      <c r="DE48">
        <v>0</v>
      </c>
      <c r="DF48">
        <v>365</v>
      </c>
      <c r="DG48">
        <v>14.19</v>
      </c>
      <c r="DH48">
        <v>9.69</v>
      </c>
      <c r="DI48">
        <v>445</v>
      </c>
      <c r="DJ48">
        <v>0</v>
      </c>
      <c r="DK48">
        <v>0.75</v>
      </c>
      <c r="DL48">
        <v>0</v>
      </c>
      <c r="DM48">
        <v>3</v>
      </c>
      <c r="DN48">
        <v>0</v>
      </c>
      <c r="DO48">
        <v>0</v>
      </c>
      <c r="DP48">
        <v>432.8</v>
      </c>
      <c r="DQ48">
        <v>872</v>
      </c>
      <c r="DR48">
        <v>468</v>
      </c>
      <c r="DS48">
        <v>0</v>
      </c>
      <c r="DT48">
        <v>1.55</v>
      </c>
      <c r="DU48">
        <v>16.25</v>
      </c>
      <c r="DV48">
        <v>533</v>
      </c>
      <c r="DW48">
        <v>1.55</v>
      </c>
      <c r="DX48">
        <v>43</v>
      </c>
      <c r="DY48">
        <v>43</v>
      </c>
      <c r="DZ48">
        <v>3</v>
      </c>
      <c r="EA48">
        <v>-1</v>
      </c>
      <c r="EB48">
        <v>-1</v>
      </c>
      <c r="EC48">
        <v>11.13</v>
      </c>
      <c r="ED48">
        <v>0</v>
      </c>
      <c r="EE48">
        <v>0</v>
      </c>
      <c r="EF48">
        <v>365</v>
      </c>
      <c r="EG48">
        <v>14.19</v>
      </c>
      <c r="EH48">
        <v>9.69</v>
      </c>
      <c r="EI48">
        <v>445</v>
      </c>
      <c r="EJ48">
        <v>2525</v>
      </c>
      <c r="EK48">
        <v>2525</v>
      </c>
      <c r="EL48">
        <v>2525</v>
      </c>
      <c r="EM48">
        <v>2525</v>
      </c>
      <c r="EN48">
        <v>2525</v>
      </c>
      <c r="EO48">
        <v>2525</v>
      </c>
      <c r="EP48">
        <v>-1</v>
      </c>
      <c r="EQ48">
        <v>-1</v>
      </c>
      <c r="ER48" s="59"/>
      <c r="ES48">
        <v>2338</v>
      </c>
      <c r="ET48">
        <v>13.91</v>
      </c>
      <c r="EU48">
        <v>0</v>
      </c>
      <c r="EV48">
        <v>0</v>
      </c>
      <c r="EW48">
        <v>365</v>
      </c>
      <c r="EX48">
        <v>445</v>
      </c>
      <c r="EY48">
        <v>21.08</v>
      </c>
      <c r="EZ48">
        <v>21.08</v>
      </c>
      <c r="FA48">
        <v>21.08</v>
      </c>
      <c r="FB48">
        <v>21.08</v>
      </c>
      <c r="FC48">
        <v>21.08</v>
      </c>
      <c r="FD48">
        <v>21.08</v>
      </c>
      <c r="FE48">
        <v>0</v>
      </c>
      <c r="FF48">
        <v>212</v>
      </c>
      <c r="FG48">
        <v>425</v>
      </c>
      <c r="FH48">
        <v>16.25</v>
      </c>
      <c r="FI48">
        <v>533</v>
      </c>
      <c r="FJ48">
        <v>2084</v>
      </c>
      <c r="FK48">
        <v>2084</v>
      </c>
      <c r="FL48">
        <v>12.03</v>
      </c>
      <c r="FM48">
        <v>-1</v>
      </c>
      <c r="FN48">
        <v>0</v>
      </c>
      <c r="FO48">
        <v>0</v>
      </c>
      <c r="FP48">
        <v>0</v>
      </c>
      <c r="FQ48">
        <v>0</v>
      </c>
      <c r="FR48">
        <v>400</v>
      </c>
      <c r="FS48">
        <v>0</v>
      </c>
      <c r="FT48">
        <v>4.56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I48" s="59"/>
      <c r="GM48" s="59"/>
      <c r="GN48" s="59"/>
      <c r="GR48" s="59"/>
      <c r="GS48" s="59"/>
      <c r="GU48" s="59"/>
      <c r="GV48" s="59"/>
      <c r="HB48" s="59"/>
    </row>
    <row r="49" spans="1:210" ht="12.75">
      <c r="A49">
        <v>1</v>
      </c>
      <c r="B49" s="59" t="s">
        <v>604</v>
      </c>
      <c r="C49" s="59" t="s">
        <v>605</v>
      </c>
      <c r="D49" s="59" t="s">
        <v>606</v>
      </c>
      <c r="E49" s="59" t="s">
        <v>607</v>
      </c>
      <c r="F49" s="59" t="s">
        <v>607</v>
      </c>
      <c r="G49" s="59" t="s">
        <v>761</v>
      </c>
      <c r="H49" s="59" t="s">
        <v>608</v>
      </c>
      <c r="I49" s="59" t="s">
        <v>762</v>
      </c>
      <c r="J49" s="59" t="s">
        <v>242</v>
      </c>
      <c r="K49">
        <v>8</v>
      </c>
      <c r="L49" s="59" t="s">
        <v>763</v>
      </c>
      <c r="M49" s="59" t="s">
        <v>67</v>
      </c>
      <c r="N49">
        <v>0</v>
      </c>
      <c r="O49" s="59" t="s">
        <v>612</v>
      </c>
      <c r="P49">
        <v>1</v>
      </c>
      <c r="Q49" s="59" t="s">
        <v>764</v>
      </c>
      <c r="R49" s="59" t="s">
        <v>765</v>
      </c>
      <c r="S49" s="59" t="s">
        <v>1085</v>
      </c>
      <c r="T49">
        <v>80</v>
      </c>
      <c r="U49" s="59" t="s">
        <v>77</v>
      </c>
      <c r="V49">
        <v>5435</v>
      </c>
      <c r="W49" s="59" t="s">
        <v>1086</v>
      </c>
      <c r="X49" s="59" t="s">
        <v>613</v>
      </c>
      <c r="Y49">
        <v>1</v>
      </c>
      <c r="Z49" s="59" t="s">
        <v>614</v>
      </c>
      <c r="AA49" s="59"/>
      <c r="AB49">
        <v>122</v>
      </c>
      <c r="AE49" s="59"/>
      <c r="AF49" s="59"/>
      <c r="AJ49" s="59"/>
      <c r="AK49" s="59"/>
      <c r="AL49">
        <v>6188</v>
      </c>
      <c r="AM49">
        <v>386</v>
      </c>
      <c r="AO49" s="59"/>
      <c r="AQ49" s="59"/>
      <c r="AS49">
        <v>17143</v>
      </c>
      <c r="AT49">
        <v>212</v>
      </c>
      <c r="AU49">
        <v>21693</v>
      </c>
      <c r="AV49">
        <v>425</v>
      </c>
      <c r="AW49" s="59" t="s">
        <v>624</v>
      </c>
      <c r="AX49">
        <v>36</v>
      </c>
      <c r="AY49">
        <v>36</v>
      </c>
      <c r="AZ49">
        <v>-1</v>
      </c>
      <c r="BA49">
        <v>46</v>
      </c>
      <c r="BB49">
        <v>106</v>
      </c>
      <c r="BC49">
        <v>-1</v>
      </c>
      <c r="BD49">
        <v>43</v>
      </c>
      <c r="BE49">
        <v>4.49</v>
      </c>
      <c r="BF49">
        <v>53</v>
      </c>
      <c r="BG49">
        <v>59</v>
      </c>
      <c r="BH49">
        <v>1036</v>
      </c>
      <c r="BI49">
        <v>10180</v>
      </c>
      <c r="BJ49">
        <v>-1</v>
      </c>
      <c r="BK49">
        <v>212</v>
      </c>
      <c r="BL49">
        <v>8.39</v>
      </c>
      <c r="BM49">
        <v>1247</v>
      </c>
      <c r="BN49">
        <v>18425</v>
      </c>
      <c r="BO49">
        <v>-1</v>
      </c>
      <c r="BP49">
        <v>197</v>
      </c>
      <c r="BQ49">
        <v>720</v>
      </c>
      <c r="BR49">
        <v>34</v>
      </c>
      <c r="BS49">
        <v>425</v>
      </c>
      <c r="BT49">
        <v>2084</v>
      </c>
      <c r="BU49">
        <v>2084</v>
      </c>
      <c r="BV49">
        <v>12.03</v>
      </c>
      <c r="BW49">
        <v>-1</v>
      </c>
      <c r="BX49">
        <v>-1</v>
      </c>
      <c r="BY49">
        <v>40</v>
      </c>
      <c r="BZ49">
        <v>-1</v>
      </c>
      <c r="CA49">
        <v>50</v>
      </c>
      <c r="CB49">
        <v>-1</v>
      </c>
      <c r="CC49">
        <v>40</v>
      </c>
      <c r="CD49">
        <v>-1</v>
      </c>
      <c r="CE49">
        <v>0</v>
      </c>
      <c r="CF49">
        <v>-1</v>
      </c>
      <c r="CG49">
        <v>40</v>
      </c>
      <c r="CH49">
        <v>-1</v>
      </c>
      <c r="CI49">
        <v>40</v>
      </c>
      <c r="CJ49">
        <v>126.1</v>
      </c>
      <c r="CK49">
        <v>357</v>
      </c>
      <c r="CL49">
        <v>119</v>
      </c>
      <c r="CM49">
        <v>0</v>
      </c>
      <c r="CN49">
        <v>1.89</v>
      </c>
      <c r="CO49">
        <v>0</v>
      </c>
      <c r="CP49">
        <v>0</v>
      </c>
      <c r="CQ49">
        <v>0</v>
      </c>
      <c r="CR49">
        <v>0</v>
      </c>
      <c r="CS49">
        <v>1.72</v>
      </c>
      <c r="CT49">
        <v>16.25</v>
      </c>
      <c r="CU49">
        <v>533</v>
      </c>
      <c r="CV49">
        <v>1.89</v>
      </c>
      <c r="CW49">
        <v>16.25</v>
      </c>
      <c r="CX49">
        <v>533</v>
      </c>
      <c r="CY49">
        <v>1.72</v>
      </c>
      <c r="CZ49">
        <v>72</v>
      </c>
      <c r="DA49">
        <v>72</v>
      </c>
      <c r="DB49">
        <v>5</v>
      </c>
      <c r="DC49">
        <v>11.13</v>
      </c>
      <c r="DD49">
        <v>0</v>
      </c>
      <c r="DE49">
        <v>0</v>
      </c>
      <c r="DF49">
        <v>365</v>
      </c>
      <c r="DG49">
        <v>14.19</v>
      </c>
      <c r="DH49">
        <v>9.69</v>
      </c>
      <c r="DI49">
        <v>445</v>
      </c>
      <c r="DJ49">
        <v>0</v>
      </c>
      <c r="DK49">
        <v>0.75</v>
      </c>
      <c r="DL49">
        <v>0</v>
      </c>
      <c r="DM49">
        <v>3</v>
      </c>
      <c r="DN49">
        <v>0</v>
      </c>
      <c r="DO49">
        <v>0</v>
      </c>
      <c r="DP49">
        <v>432.8</v>
      </c>
      <c r="DQ49">
        <v>872</v>
      </c>
      <c r="DR49">
        <v>468</v>
      </c>
      <c r="DS49">
        <v>0</v>
      </c>
      <c r="DT49">
        <v>1.55</v>
      </c>
      <c r="DU49">
        <v>16.25</v>
      </c>
      <c r="DV49">
        <v>533</v>
      </c>
      <c r="DW49">
        <v>1.55</v>
      </c>
      <c r="DX49">
        <v>43</v>
      </c>
      <c r="DY49">
        <v>43</v>
      </c>
      <c r="DZ49">
        <v>3</v>
      </c>
      <c r="EA49">
        <v>-1</v>
      </c>
      <c r="EB49">
        <v>-1</v>
      </c>
      <c r="EC49">
        <v>11.13</v>
      </c>
      <c r="ED49">
        <v>0</v>
      </c>
      <c r="EE49">
        <v>0</v>
      </c>
      <c r="EF49">
        <v>365</v>
      </c>
      <c r="EG49">
        <v>14.19</v>
      </c>
      <c r="EH49">
        <v>9.69</v>
      </c>
      <c r="EI49">
        <v>445</v>
      </c>
      <c r="EJ49">
        <v>2525</v>
      </c>
      <c r="EK49">
        <v>2525</v>
      </c>
      <c r="EL49">
        <v>2525</v>
      </c>
      <c r="EM49">
        <v>2525</v>
      </c>
      <c r="EN49">
        <v>2525</v>
      </c>
      <c r="EO49">
        <v>2525</v>
      </c>
      <c r="EP49">
        <v>-1</v>
      </c>
      <c r="EQ49">
        <v>-1</v>
      </c>
      <c r="ER49" s="59"/>
      <c r="ES49">
        <v>2338</v>
      </c>
      <c r="ET49">
        <v>13.91</v>
      </c>
      <c r="EU49">
        <v>0</v>
      </c>
      <c r="EV49">
        <v>0</v>
      </c>
      <c r="EW49">
        <v>365</v>
      </c>
      <c r="EX49">
        <v>445</v>
      </c>
      <c r="EY49">
        <v>21.08</v>
      </c>
      <c r="EZ49">
        <v>21.08</v>
      </c>
      <c r="FA49">
        <v>21.08</v>
      </c>
      <c r="FB49">
        <v>21.08</v>
      </c>
      <c r="FC49">
        <v>21.08</v>
      </c>
      <c r="FD49">
        <v>21.08</v>
      </c>
      <c r="FE49">
        <v>0</v>
      </c>
      <c r="FF49">
        <v>212</v>
      </c>
      <c r="FG49">
        <v>425</v>
      </c>
      <c r="FH49">
        <v>16.25</v>
      </c>
      <c r="FI49">
        <v>533</v>
      </c>
      <c r="FJ49">
        <v>2084</v>
      </c>
      <c r="FK49">
        <v>2084</v>
      </c>
      <c r="FL49">
        <v>12.03</v>
      </c>
      <c r="FM49">
        <v>-1</v>
      </c>
      <c r="FN49">
        <v>0</v>
      </c>
      <c r="FO49">
        <v>0</v>
      </c>
      <c r="FP49">
        <v>0</v>
      </c>
      <c r="FQ49">
        <v>0</v>
      </c>
      <c r="FR49">
        <v>400</v>
      </c>
      <c r="FS49">
        <v>0</v>
      </c>
      <c r="FT49">
        <v>4.56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49</v>
      </c>
      <c r="GF49">
        <v>41333</v>
      </c>
      <c r="GG49">
        <v>40133</v>
      </c>
      <c r="GH49">
        <v>0</v>
      </c>
      <c r="GI49" s="59" t="s">
        <v>950</v>
      </c>
      <c r="GJ49">
        <v>47693</v>
      </c>
      <c r="GK49">
        <v>60</v>
      </c>
      <c r="GL49">
        <v>3820</v>
      </c>
      <c r="GM49" s="59" t="s">
        <v>632</v>
      </c>
      <c r="GN49" s="59" t="s">
        <v>636</v>
      </c>
      <c r="GO49">
        <v>0</v>
      </c>
      <c r="GP49">
        <v>0</v>
      </c>
      <c r="GQ49">
        <v>0</v>
      </c>
      <c r="GR49" s="59"/>
      <c r="GS49" s="59"/>
      <c r="GU49" s="59"/>
      <c r="GV49" s="59"/>
      <c r="HB49" s="59"/>
    </row>
    <row r="50" spans="1:210" ht="12.75">
      <c r="A50">
        <v>1</v>
      </c>
      <c r="B50" s="59" t="s">
        <v>604</v>
      </c>
      <c r="C50" s="59" t="s">
        <v>605</v>
      </c>
      <c r="D50" s="59" t="s">
        <v>606</v>
      </c>
      <c r="E50" s="59" t="s">
        <v>607</v>
      </c>
      <c r="F50" s="59" t="s">
        <v>607</v>
      </c>
      <c r="G50" s="59" t="s">
        <v>761</v>
      </c>
      <c r="H50" s="59" t="s">
        <v>608</v>
      </c>
      <c r="I50" s="59" t="s">
        <v>762</v>
      </c>
      <c r="J50" s="59" t="s">
        <v>242</v>
      </c>
      <c r="K50">
        <v>8</v>
      </c>
      <c r="L50" s="59" t="s">
        <v>763</v>
      </c>
      <c r="M50" s="59" t="s">
        <v>67</v>
      </c>
      <c r="N50">
        <v>0</v>
      </c>
      <c r="O50" s="59" t="s">
        <v>612</v>
      </c>
      <c r="P50">
        <v>1</v>
      </c>
      <c r="Q50" s="59" t="s">
        <v>764</v>
      </c>
      <c r="R50" s="59" t="s">
        <v>765</v>
      </c>
      <c r="S50" s="59" t="s">
        <v>1085</v>
      </c>
      <c r="T50">
        <v>80</v>
      </c>
      <c r="U50" s="59" t="s">
        <v>77</v>
      </c>
      <c r="V50">
        <v>5435</v>
      </c>
      <c r="W50" s="59" t="s">
        <v>1086</v>
      </c>
      <c r="X50" s="59" t="s">
        <v>613</v>
      </c>
      <c r="Y50">
        <v>1</v>
      </c>
      <c r="Z50" s="59" t="s">
        <v>614</v>
      </c>
      <c r="AA50" s="59"/>
      <c r="AB50">
        <v>122</v>
      </c>
      <c r="AE50" s="59"/>
      <c r="AF50" s="59"/>
      <c r="AJ50" s="59"/>
      <c r="AK50" s="59"/>
      <c r="AL50">
        <v>6188</v>
      </c>
      <c r="AM50">
        <v>386</v>
      </c>
      <c r="AO50" s="59"/>
      <c r="AQ50" s="59"/>
      <c r="AS50">
        <v>17143</v>
      </c>
      <c r="AT50">
        <v>212</v>
      </c>
      <c r="AU50">
        <v>21693</v>
      </c>
      <c r="AV50">
        <v>425</v>
      </c>
      <c r="AW50" s="59" t="s">
        <v>624</v>
      </c>
      <c r="AX50">
        <v>36</v>
      </c>
      <c r="AY50">
        <v>36</v>
      </c>
      <c r="AZ50">
        <v>-1</v>
      </c>
      <c r="BA50">
        <v>46</v>
      </c>
      <c r="BB50">
        <v>106</v>
      </c>
      <c r="BC50">
        <v>-1</v>
      </c>
      <c r="BD50">
        <v>43</v>
      </c>
      <c r="BE50">
        <v>4.49</v>
      </c>
      <c r="BF50">
        <v>53</v>
      </c>
      <c r="BG50">
        <v>59</v>
      </c>
      <c r="BH50">
        <v>1036</v>
      </c>
      <c r="BI50">
        <v>10180</v>
      </c>
      <c r="BJ50">
        <v>-1</v>
      </c>
      <c r="BK50">
        <v>212</v>
      </c>
      <c r="BL50">
        <v>8.39</v>
      </c>
      <c r="BM50">
        <v>1247</v>
      </c>
      <c r="BN50">
        <v>18425</v>
      </c>
      <c r="BO50">
        <v>-1</v>
      </c>
      <c r="BP50">
        <v>197</v>
      </c>
      <c r="BQ50">
        <v>720</v>
      </c>
      <c r="BR50">
        <v>34</v>
      </c>
      <c r="BS50">
        <v>425</v>
      </c>
      <c r="BT50">
        <v>2084</v>
      </c>
      <c r="BU50">
        <v>2084</v>
      </c>
      <c r="BV50">
        <v>12.03</v>
      </c>
      <c r="BW50">
        <v>-1</v>
      </c>
      <c r="BX50">
        <v>-1</v>
      </c>
      <c r="BY50">
        <v>40</v>
      </c>
      <c r="BZ50">
        <v>-1</v>
      </c>
      <c r="CA50">
        <v>50</v>
      </c>
      <c r="CB50">
        <v>-1</v>
      </c>
      <c r="CC50">
        <v>40</v>
      </c>
      <c r="CD50">
        <v>-1</v>
      </c>
      <c r="CE50">
        <v>0</v>
      </c>
      <c r="CF50">
        <v>-1</v>
      </c>
      <c r="CG50">
        <v>40</v>
      </c>
      <c r="CH50">
        <v>-1</v>
      </c>
      <c r="CI50">
        <v>40</v>
      </c>
      <c r="CJ50">
        <v>126.1</v>
      </c>
      <c r="CK50">
        <v>357</v>
      </c>
      <c r="CL50">
        <v>119</v>
      </c>
      <c r="CM50">
        <v>0</v>
      </c>
      <c r="CN50">
        <v>1.89</v>
      </c>
      <c r="CO50">
        <v>0</v>
      </c>
      <c r="CP50">
        <v>0</v>
      </c>
      <c r="CQ50">
        <v>0</v>
      </c>
      <c r="CR50">
        <v>0</v>
      </c>
      <c r="CS50">
        <v>1.72</v>
      </c>
      <c r="CT50">
        <v>16.25</v>
      </c>
      <c r="CU50">
        <v>533</v>
      </c>
      <c r="CV50">
        <v>1.89</v>
      </c>
      <c r="CW50">
        <v>16.25</v>
      </c>
      <c r="CX50">
        <v>533</v>
      </c>
      <c r="CY50">
        <v>1.72</v>
      </c>
      <c r="CZ50">
        <v>72</v>
      </c>
      <c r="DA50">
        <v>72</v>
      </c>
      <c r="DB50">
        <v>5</v>
      </c>
      <c r="DC50">
        <v>11.13</v>
      </c>
      <c r="DD50">
        <v>0</v>
      </c>
      <c r="DE50">
        <v>0</v>
      </c>
      <c r="DF50">
        <v>365</v>
      </c>
      <c r="DG50">
        <v>14.19</v>
      </c>
      <c r="DH50">
        <v>9.69</v>
      </c>
      <c r="DI50">
        <v>445</v>
      </c>
      <c r="DJ50">
        <v>0</v>
      </c>
      <c r="DK50">
        <v>0.75</v>
      </c>
      <c r="DL50">
        <v>0</v>
      </c>
      <c r="DM50">
        <v>3</v>
      </c>
      <c r="DN50">
        <v>0</v>
      </c>
      <c r="DO50">
        <v>0</v>
      </c>
      <c r="DP50">
        <v>432.8</v>
      </c>
      <c r="DQ50">
        <v>872</v>
      </c>
      <c r="DR50">
        <v>468</v>
      </c>
      <c r="DS50">
        <v>0</v>
      </c>
      <c r="DT50">
        <v>1.55</v>
      </c>
      <c r="DU50">
        <v>16.25</v>
      </c>
      <c r="DV50">
        <v>533</v>
      </c>
      <c r="DW50">
        <v>1.55</v>
      </c>
      <c r="DX50">
        <v>43</v>
      </c>
      <c r="DY50">
        <v>43</v>
      </c>
      <c r="DZ50">
        <v>3</v>
      </c>
      <c r="EA50">
        <v>-1</v>
      </c>
      <c r="EB50">
        <v>-1</v>
      </c>
      <c r="EC50">
        <v>11.13</v>
      </c>
      <c r="ED50">
        <v>0</v>
      </c>
      <c r="EE50">
        <v>0</v>
      </c>
      <c r="EF50">
        <v>365</v>
      </c>
      <c r="EG50">
        <v>14.19</v>
      </c>
      <c r="EH50">
        <v>9.69</v>
      </c>
      <c r="EI50">
        <v>445</v>
      </c>
      <c r="EJ50">
        <v>2525</v>
      </c>
      <c r="EK50">
        <v>2525</v>
      </c>
      <c r="EL50">
        <v>2525</v>
      </c>
      <c r="EM50">
        <v>2525</v>
      </c>
      <c r="EN50">
        <v>2525</v>
      </c>
      <c r="EO50">
        <v>2525</v>
      </c>
      <c r="EP50">
        <v>-1</v>
      </c>
      <c r="EQ50">
        <v>-1</v>
      </c>
      <c r="ER50" s="59"/>
      <c r="ES50">
        <v>2338</v>
      </c>
      <c r="ET50">
        <v>13.91</v>
      </c>
      <c r="EU50">
        <v>0</v>
      </c>
      <c r="EV50">
        <v>0</v>
      </c>
      <c r="EW50">
        <v>365</v>
      </c>
      <c r="EX50">
        <v>445</v>
      </c>
      <c r="EY50">
        <v>21.08</v>
      </c>
      <c r="EZ50">
        <v>21.08</v>
      </c>
      <c r="FA50">
        <v>21.08</v>
      </c>
      <c r="FB50">
        <v>21.08</v>
      </c>
      <c r="FC50">
        <v>21.08</v>
      </c>
      <c r="FD50">
        <v>21.08</v>
      </c>
      <c r="FE50">
        <v>0</v>
      </c>
      <c r="FF50">
        <v>212</v>
      </c>
      <c r="FG50">
        <v>425</v>
      </c>
      <c r="FH50">
        <v>16.25</v>
      </c>
      <c r="FI50">
        <v>533</v>
      </c>
      <c r="FJ50">
        <v>2084</v>
      </c>
      <c r="FK50">
        <v>2084</v>
      </c>
      <c r="FL50">
        <v>12.03</v>
      </c>
      <c r="FM50">
        <v>-1</v>
      </c>
      <c r="FN50">
        <v>0</v>
      </c>
      <c r="FO50">
        <v>0</v>
      </c>
      <c r="FP50">
        <v>0</v>
      </c>
      <c r="FQ50">
        <v>0</v>
      </c>
      <c r="FR50">
        <v>400</v>
      </c>
      <c r="FS50">
        <v>0</v>
      </c>
      <c r="FT50">
        <v>4.56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 s="59" t="s">
        <v>774</v>
      </c>
      <c r="GJ50">
        <v>45822</v>
      </c>
      <c r="GK50">
        <v>0</v>
      </c>
      <c r="GL50">
        <v>0</v>
      </c>
      <c r="GM50" s="59" t="s">
        <v>633</v>
      </c>
      <c r="GN50" s="59" t="s">
        <v>637</v>
      </c>
      <c r="GO50">
        <v>0</v>
      </c>
      <c r="GP50">
        <v>0</v>
      </c>
      <c r="GQ50">
        <v>1</v>
      </c>
      <c r="GR50" s="59"/>
      <c r="GS50" s="59"/>
      <c r="GU50" s="59"/>
      <c r="GV50" s="59"/>
      <c r="HB50" s="59"/>
    </row>
    <row r="51" spans="1:210" ht="12.75">
      <c r="A51">
        <v>1</v>
      </c>
      <c r="B51" s="59" t="s">
        <v>604</v>
      </c>
      <c r="C51" s="59" t="s">
        <v>605</v>
      </c>
      <c r="D51" s="59" t="s">
        <v>606</v>
      </c>
      <c r="E51" s="59" t="s">
        <v>607</v>
      </c>
      <c r="F51" s="59" t="s">
        <v>607</v>
      </c>
      <c r="G51" s="59" t="s">
        <v>761</v>
      </c>
      <c r="H51" s="59" t="s">
        <v>608</v>
      </c>
      <c r="I51" s="59" t="s">
        <v>762</v>
      </c>
      <c r="J51" s="59" t="s">
        <v>242</v>
      </c>
      <c r="K51">
        <v>8</v>
      </c>
      <c r="L51" s="59" t="s">
        <v>763</v>
      </c>
      <c r="M51" s="59" t="s">
        <v>67</v>
      </c>
      <c r="N51">
        <v>0</v>
      </c>
      <c r="O51" s="59" t="s">
        <v>612</v>
      </c>
      <c r="P51">
        <v>1</v>
      </c>
      <c r="Q51" s="59" t="s">
        <v>764</v>
      </c>
      <c r="R51" s="59" t="s">
        <v>765</v>
      </c>
      <c r="S51" s="59" t="s">
        <v>1085</v>
      </c>
      <c r="T51">
        <v>80</v>
      </c>
      <c r="U51" s="59" t="s">
        <v>77</v>
      </c>
      <c r="V51">
        <v>5435</v>
      </c>
      <c r="W51" s="59" t="s">
        <v>1086</v>
      </c>
      <c r="X51" s="59" t="s">
        <v>613</v>
      </c>
      <c r="Y51">
        <v>1</v>
      </c>
      <c r="Z51" s="59" t="s">
        <v>614</v>
      </c>
      <c r="AA51" s="59"/>
      <c r="AB51">
        <v>122</v>
      </c>
      <c r="AE51" s="59"/>
      <c r="AF51" s="59"/>
      <c r="AJ51" s="59"/>
      <c r="AK51" s="59"/>
      <c r="AL51">
        <v>6188</v>
      </c>
      <c r="AM51">
        <v>386</v>
      </c>
      <c r="AO51" s="59"/>
      <c r="AQ51" s="59"/>
      <c r="AS51">
        <v>17143</v>
      </c>
      <c r="AT51">
        <v>212</v>
      </c>
      <c r="AU51">
        <v>21693</v>
      </c>
      <c r="AV51">
        <v>425</v>
      </c>
      <c r="AW51" s="59" t="s">
        <v>624</v>
      </c>
      <c r="AX51">
        <v>36</v>
      </c>
      <c r="AY51">
        <v>36</v>
      </c>
      <c r="AZ51">
        <v>-1</v>
      </c>
      <c r="BA51">
        <v>46</v>
      </c>
      <c r="BB51">
        <v>106</v>
      </c>
      <c r="BC51">
        <v>-1</v>
      </c>
      <c r="BD51">
        <v>43</v>
      </c>
      <c r="BE51">
        <v>4.49</v>
      </c>
      <c r="BF51">
        <v>53</v>
      </c>
      <c r="BG51">
        <v>59</v>
      </c>
      <c r="BH51">
        <v>1036</v>
      </c>
      <c r="BI51">
        <v>10180</v>
      </c>
      <c r="BJ51">
        <v>-1</v>
      </c>
      <c r="BK51">
        <v>212</v>
      </c>
      <c r="BL51">
        <v>8.39</v>
      </c>
      <c r="BM51">
        <v>1247</v>
      </c>
      <c r="BN51">
        <v>18425</v>
      </c>
      <c r="BO51">
        <v>-1</v>
      </c>
      <c r="BP51">
        <v>197</v>
      </c>
      <c r="BQ51">
        <v>720</v>
      </c>
      <c r="BR51">
        <v>34</v>
      </c>
      <c r="BS51">
        <v>425</v>
      </c>
      <c r="BT51">
        <v>2084</v>
      </c>
      <c r="BU51">
        <v>2084</v>
      </c>
      <c r="BV51">
        <v>12.03</v>
      </c>
      <c r="BW51">
        <v>-1</v>
      </c>
      <c r="BX51">
        <v>-1</v>
      </c>
      <c r="BY51">
        <v>40</v>
      </c>
      <c r="BZ51">
        <v>-1</v>
      </c>
      <c r="CA51">
        <v>50</v>
      </c>
      <c r="CB51">
        <v>-1</v>
      </c>
      <c r="CC51">
        <v>40</v>
      </c>
      <c r="CD51">
        <v>-1</v>
      </c>
      <c r="CE51">
        <v>0</v>
      </c>
      <c r="CF51">
        <v>-1</v>
      </c>
      <c r="CG51">
        <v>40</v>
      </c>
      <c r="CH51">
        <v>-1</v>
      </c>
      <c r="CI51">
        <v>40</v>
      </c>
      <c r="CJ51">
        <v>126.1</v>
      </c>
      <c r="CK51">
        <v>357</v>
      </c>
      <c r="CL51">
        <v>119</v>
      </c>
      <c r="CM51">
        <v>0</v>
      </c>
      <c r="CN51">
        <v>1.89</v>
      </c>
      <c r="CO51">
        <v>0</v>
      </c>
      <c r="CP51">
        <v>0</v>
      </c>
      <c r="CQ51">
        <v>0</v>
      </c>
      <c r="CR51">
        <v>0</v>
      </c>
      <c r="CS51">
        <v>1.72</v>
      </c>
      <c r="CT51">
        <v>16.25</v>
      </c>
      <c r="CU51">
        <v>533</v>
      </c>
      <c r="CV51">
        <v>1.89</v>
      </c>
      <c r="CW51">
        <v>16.25</v>
      </c>
      <c r="CX51">
        <v>533</v>
      </c>
      <c r="CY51">
        <v>1.72</v>
      </c>
      <c r="CZ51">
        <v>72</v>
      </c>
      <c r="DA51">
        <v>72</v>
      </c>
      <c r="DB51">
        <v>5</v>
      </c>
      <c r="DC51">
        <v>11.13</v>
      </c>
      <c r="DD51">
        <v>0</v>
      </c>
      <c r="DE51">
        <v>0</v>
      </c>
      <c r="DF51">
        <v>365</v>
      </c>
      <c r="DG51">
        <v>14.19</v>
      </c>
      <c r="DH51">
        <v>9.69</v>
      </c>
      <c r="DI51">
        <v>445</v>
      </c>
      <c r="DJ51">
        <v>0</v>
      </c>
      <c r="DK51">
        <v>0.75</v>
      </c>
      <c r="DL51">
        <v>0</v>
      </c>
      <c r="DM51">
        <v>3</v>
      </c>
      <c r="DN51">
        <v>0</v>
      </c>
      <c r="DO51">
        <v>0</v>
      </c>
      <c r="DP51">
        <v>432.8</v>
      </c>
      <c r="DQ51">
        <v>872</v>
      </c>
      <c r="DR51">
        <v>468</v>
      </c>
      <c r="DS51">
        <v>0</v>
      </c>
      <c r="DT51">
        <v>1.55</v>
      </c>
      <c r="DU51">
        <v>16.25</v>
      </c>
      <c r="DV51">
        <v>533</v>
      </c>
      <c r="DW51">
        <v>1.55</v>
      </c>
      <c r="DX51">
        <v>43</v>
      </c>
      <c r="DY51">
        <v>43</v>
      </c>
      <c r="DZ51">
        <v>3</v>
      </c>
      <c r="EA51">
        <v>-1</v>
      </c>
      <c r="EB51">
        <v>-1</v>
      </c>
      <c r="EC51">
        <v>11.13</v>
      </c>
      <c r="ED51">
        <v>0</v>
      </c>
      <c r="EE51">
        <v>0</v>
      </c>
      <c r="EF51">
        <v>365</v>
      </c>
      <c r="EG51">
        <v>14.19</v>
      </c>
      <c r="EH51">
        <v>9.69</v>
      </c>
      <c r="EI51">
        <v>445</v>
      </c>
      <c r="EJ51">
        <v>2525</v>
      </c>
      <c r="EK51">
        <v>2525</v>
      </c>
      <c r="EL51">
        <v>2525</v>
      </c>
      <c r="EM51">
        <v>2525</v>
      </c>
      <c r="EN51">
        <v>2525</v>
      </c>
      <c r="EO51">
        <v>2525</v>
      </c>
      <c r="EP51">
        <v>-1</v>
      </c>
      <c r="EQ51">
        <v>-1</v>
      </c>
      <c r="ER51" s="59"/>
      <c r="ES51">
        <v>2338</v>
      </c>
      <c r="ET51">
        <v>13.91</v>
      </c>
      <c r="EU51">
        <v>0</v>
      </c>
      <c r="EV51">
        <v>0</v>
      </c>
      <c r="EW51">
        <v>365</v>
      </c>
      <c r="EX51">
        <v>445</v>
      </c>
      <c r="EY51">
        <v>21.08</v>
      </c>
      <c r="EZ51">
        <v>21.08</v>
      </c>
      <c r="FA51">
        <v>21.08</v>
      </c>
      <c r="FB51">
        <v>21.08</v>
      </c>
      <c r="FC51">
        <v>21.08</v>
      </c>
      <c r="FD51">
        <v>21.08</v>
      </c>
      <c r="FE51">
        <v>0</v>
      </c>
      <c r="FF51">
        <v>212</v>
      </c>
      <c r="FG51">
        <v>425</v>
      </c>
      <c r="FH51">
        <v>16.25</v>
      </c>
      <c r="FI51">
        <v>533</v>
      </c>
      <c r="FJ51">
        <v>2084</v>
      </c>
      <c r="FK51">
        <v>2084</v>
      </c>
      <c r="FL51">
        <v>12.03</v>
      </c>
      <c r="FM51">
        <v>-1</v>
      </c>
      <c r="FN51">
        <v>0</v>
      </c>
      <c r="FO51">
        <v>0</v>
      </c>
      <c r="FP51">
        <v>0</v>
      </c>
      <c r="FQ51">
        <v>0</v>
      </c>
      <c r="FR51">
        <v>400</v>
      </c>
      <c r="FS51">
        <v>0</v>
      </c>
      <c r="FT51">
        <v>4.56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52</v>
      </c>
      <c r="GF51">
        <v>40155</v>
      </c>
      <c r="GG51">
        <v>0</v>
      </c>
      <c r="GH51">
        <v>0</v>
      </c>
      <c r="GI51" s="59" t="s">
        <v>1023</v>
      </c>
      <c r="GJ51">
        <v>47713</v>
      </c>
      <c r="GK51">
        <v>60</v>
      </c>
      <c r="GL51">
        <v>3810</v>
      </c>
      <c r="GM51" s="59" t="s">
        <v>632</v>
      </c>
      <c r="GN51" s="59" t="s">
        <v>636</v>
      </c>
      <c r="GO51">
        <v>0</v>
      </c>
      <c r="GP51">
        <v>0</v>
      </c>
      <c r="GQ51">
        <v>2</v>
      </c>
      <c r="GR51" s="59"/>
      <c r="GS51" s="59"/>
      <c r="GU51" s="59"/>
      <c r="GV51" s="59"/>
      <c r="HB51" s="59"/>
    </row>
    <row r="52" spans="1:210" ht="12.75">
      <c r="A52">
        <v>1</v>
      </c>
      <c r="B52" s="59" t="s">
        <v>604</v>
      </c>
      <c r="C52" s="59" t="s">
        <v>605</v>
      </c>
      <c r="D52" s="59" t="s">
        <v>606</v>
      </c>
      <c r="E52" s="59" t="s">
        <v>607</v>
      </c>
      <c r="F52" s="59" t="s">
        <v>607</v>
      </c>
      <c r="G52" s="59" t="s">
        <v>761</v>
      </c>
      <c r="H52" s="59" t="s">
        <v>608</v>
      </c>
      <c r="I52" s="59" t="s">
        <v>762</v>
      </c>
      <c r="J52" s="59" t="s">
        <v>242</v>
      </c>
      <c r="K52">
        <v>8</v>
      </c>
      <c r="L52" s="59" t="s">
        <v>763</v>
      </c>
      <c r="M52" s="59" t="s">
        <v>67</v>
      </c>
      <c r="N52">
        <v>0</v>
      </c>
      <c r="O52" s="59" t="s">
        <v>612</v>
      </c>
      <c r="P52">
        <v>1</v>
      </c>
      <c r="Q52" s="59" t="s">
        <v>764</v>
      </c>
      <c r="R52" s="59" t="s">
        <v>765</v>
      </c>
      <c r="S52" s="59" t="s">
        <v>1085</v>
      </c>
      <c r="T52">
        <v>80</v>
      </c>
      <c r="U52" s="59" t="s">
        <v>77</v>
      </c>
      <c r="V52">
        <v>5435</v>
      </c>
      <c r="W52" s="59" t="s">
        <v>1086</v>
      </c>
      <c r="X52" s="59" t="s">
        <v>613</v>
      </c>
      <c r="Y52">
        <v>1</v>
      </c>
      <c r="Z52" s="59" t="s">
        <v>614</v>
      </c>
      <c r="AA52" s="59"/>
      <c r="AB52">
        <v>122</v>
      </c>
      <c r="AE52" s="59"/>
      <c r="AF52" s="59"/>
      <c r="AJ52" s="59"/>
      <c r="AK52" s="59"/>
      <c r="AL52">
        <v>6188</v>
      </c>
      <c r="AM52">
        <v>386</v>
      </c>
      <c r="AO52" s="59"/>
      <c r="AQ52" s="59"/>
      <c r="AS52">
        <v>17143</v>
      </c>
      <c r="AT52">
        <v>212</v>
      </c>
      <c r="AU52">
        <v>21693</v>
      </c>
      <c r="AV52">
        <v>425</v>
      </c>
      <c r="AW52" s="59" t="s">
        <v>624</v>
      </c>
      <c r="AX52">
        <v>36</v>
      </c>
      <c r="AY52">
        <v>36</v>
      </c>
      <c r="AZ52">
        <v>-1</v>
      </c>
      <c r="BA52">
        <v>46</v>
      </c>
      <c r="BB52">
        <v>106</v>
      </c>
      <c r="BC52">
        <v>-1</v>
      </c>
      <c r="BD52">
        <v>43</v>
      </c>
      <c r="BE52">
        <v>4.49</v>
      </c>
      <c r="BF52">
        <v>53</v>
      </c>
      <c r="BG52">
        <v>59</v>
      </c>
      <c r="BH52">
        <v>1036</v>
      </c>
      <c r="BI52">
        <v>10180</v>
      </c>
      <c r="BJ52">
        <v>-1</v>
      </c>
      <c r="BK52">
        <v>212</v>
      </c>
      <c r="BL52">
        <v>8.39</v>
      </c>
      <c r="BM52">
        <v>1247</v>
      </c>
      <c r="BN52">
        <v>18425</v>
      </c>
      <c r="BO52">
        <v>-1</v>
      </c>
      <c r="BP52">
        <v>197</v>
      </c>
      <c r="BQ52">
        <v>720</v>
      </c>
      <c r="BR52">
        <v>34</v>
      </c>
      <c r="BS52">
        <v>425</v>
      </c>
      <c r="BT52">
        <v>2084</v>
      </c>
      <c r="BU52">
        <v>2084</v>
      </c>
      <c r="BV52">
        <v>12.03</v>
      </c>
      <c r="BW52">
        <v>-1</v>
      </c>
      <c r="BX52">
        <v>-1</v>
      </c>
      <c r="BY52">
        <v>40</v>
      </c>
      <c r="BZ52">
        <v>-1</v>
      </c>
      <c r="CA52">
        <v>50</v>
      </c>
      <c r="CB52">
        <v>-1</v>
      </c>
      <c r="CC52">
        <v>40</v>
      </c>
      <c r="CD52">
        <v>-1</v>
      </c>
      <c r="CE52">
        <v>0</v>
      </c>
      <c r="CF52">
        <v>-1</v>
      </c>
      <c r="CG52">
        <v>40</v>
      </c>
      <c r="CH52">
        <v>-1</v>
      </c>
      <c r="CI52">
        <v>40</v>
      </c>
      <c r="CJ52">
        <v>126.1</v>
      </c>
      <c r="CK52">
        <v>357</v>
      </c>
      <c r="CL52">
        <v>119</v>
      </c>
      <c r="CM52">
        <v>0</v>
      </c>
      <c r="CN52">
        <v>1.89</v>
      </c>
      <c r="CO52">
        <v>0</v>
      </c>
      <c r="CP52">
        <v>0</v>
      </c>
      <c r="CQ52">
        <v>0</v>
      </c>
      <c r="CR52">
        <v>0</v>
      </c>
      <c r="CS52">
        <v>1.72</v>
      </c>
      <c r="CT52">
        <v>16.25</v>
      </c>
      <c r="CU52">
        <v>533</v>
      </c>
      <c r="CV52">
        <v>1.89</v>
      </c>
      <c r="CW52">
        <v>16.25</v>
      </c>
      <c r="CX52">
        <v>533</v>
      </c>
      <c r="CY52">
        <v>1.72</v>
      </c>
      <c r="CZ52">
        <v>72</v>
      </c>
      <c r="DA52">
        <v>72</v>
      </c>
      <c r="DB52">
        <v>5</v>
      </c>
      <c r="DC52">
        <v>11.13</v>
      </c>
      <c r="DD52">
        <v>0</v>
      </c>
      <c r="DE52">
        <v>0</v>
      </c>
      <c r="DF52">
        <v>365</v>
      </c>
      <c r="DG52">
        <v>14.19</v>
      </c>
      <c r="DH52">
        <v>9.69</v>
      </c>
      <c r="DI52">
        <v>445</v>
      </c>
      <c r="DJ52">
        <v>0</v>
      </c>
      <c r="DK52">
        <v>0.75</v>
      </c>
      <c r="DL52">
        <v>0</v>
      </c>
      <c r="DM52">
        <v>3</v>
      </c>
      <c r="DN52">
        <v>0</v>
      </c>
      <c r="DO52">
        <v>0</v>
      </c>
      <c r="DP52">
        <v>432.8</v>
      </c>
      <c r="DQ52">
        <v>872</v>
      </c>
      <c r="DR52">
        <v>468</v>
      </c>
      <c r="DS52">
        <v>0</v>
      </c>
      <c r="DT52">
        <v>1.55</v>
      </c>
      <c r="DU52">
        <v>16.25</v>
      </c>
      <c r="DV52">
        <v>533</v>
      </c>
      <c r="DW52">
        <v>1.55</v>
      </c>
      <c r="DX52">
        <v>43</v>
      </c>
      <c r="DY52">
        <v>43</v>
      </c>
      <c r="DZ52">
        <v>3</v>
      </c>
      <c r="EA52">
        <v>-1</v>
      </c>
      <c r="EB52">
        <v>-1</v>
      </c>
      <c r="EC52">
        <v>11.13</v>
      </c>
      <c r="ED52">
        <v>0</v>
      </c>
      <c r="EE52">
        <v>0</v>
      </c>
      <c r="EF52">
        <v>365</v>
      </c>
      <c r="EG52">
        <v>14.19</v>
      </c>
      <c r="EH52">
        <v>9.69</v>
      </c>
      <c r="EI52">
        <v>445</v>
      </c>
      <c r="EJ52">
        <v>2525</v>
      </c>
      <c r="EK52">
        <v>2525</v>
      </c>
      <c r="EL52">
        <v>2525</v>
      </c>
      <c r="EM52">
        <v>2525</v>
      </c>
      <c r="EN52">
        <v>2525</v>
      </c>
      <c r="EO52">
        <v>2525</v>
      </c>
      <c r="EP52">
        <v>-1</v>
      </c>
      <c r="EQ52">
        <v>-1</v>
      </c>
      <c r="ER52" s="59"/>
      <c r="ES52">
        <v>2338</v>
      </c>
      <c r="ET52">
        <v>13.91</v>
      </c>
      <c r="EU52">
        <v>0</v>
      </c>
      <c r="EV52">
        <v>0</v>
      </c>
      <c r="EW52">
        <v>365</v>
      </c>
      <c r="EX52">
        <v>445</v>
      </c>
      <c r="EY52">
        <v>21.08</v>
      </c>
      <c r="EZ52">
        <v>21.08</v>
      </c>
      <c r="FA52">
        <v>21.08</v>
      </c>
      <c r="FB52">
        <v>21.08</v>
      </c>
      <c r="FC52">
        <v>21.08</v>
      </c>
      <c r="FD52">
        <v>21.08</v>
      </c>
      <c r="FE52">
        <v>0</v>
      </c>
      <c r="FF52">
        <v>212</v>
      </c>
      <c r="FG52">
        <v>425</v>
      </c>
      <c r="FH52">
        <v>16.25</v>
      </c>
      <c r="FI52">
        <v>533</v>
      </c>
      <c r="FJ52">
        <v>2084</v>
      </c>
      <c r="FK52">
        <v>2084</v>
      </c>
      <c r="FL52">
        <v>12.03</v>
      </c>
      <c r="FM52">
        <v>-1</v>
      </c>
      <c r="FN52">
        <v>0</v>
      </c>
      <c r="FO52">
        <v>0</v>
      </c>
      <c r="FP52">
        <v>0</v>
      </c>
      <c r="FQ52">
        <v>0</v>
      </c>
      <c r="FR52">
        <v>400</v>
      </c>
      <c r="FS52">
        <v>0</v>
      </c>
      <c r="FT52">
        <v>4.56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87</v>
      </c>
      <c r="GF52">
        <v>40155</v>
      </c>
      <c r="GG52">
        <v>40155</v>
      </c>
      <c r="GH52">
        <v>0</v>
      </c>
      <c r="GI52" s="59" t="s">
        <v>951</v>
      </c>
      <c r="GJ52">
        <v>47527</v>
      </c>
      <c r="GK52">
        <v>100</v>
      </c>
      <c r="GL52">
        <v>3832</v>
      </c>
      <c r="GM52" s="59" t="s">
        <v>632</v>
      </c>
      <c r="GN52" s="59" t="s">
        <v>636</v>
      </c>
      <c r="GO52">
        <v>0</v>
      </c>
      <c r="GP52">
        <v>690236560</v>
      </c>
      <c r="GQ52">
        <v>4</v>
      </c>
      <c r="GR52" s="59"/>
      <c r="GS52" s="59"/>
      <c r="GU52" s="59"/>
      <c r="GV52" s="59"/>
      <c r="HB52" s="59"/>
    </row>
    <row r="53" spans="1:210" ht="12.75">
      <c r="A53">
        <v>1</v>
      </c>
      <c r="B53" s="59" t="s">
        <v>604</v>
      </c>
      <c r="C53" s="59" t="s">
        <v>605</v>
      </c>
      <c r="D53" s="59" t="s">
        <v>606</v>
      </c>
      <c r="E53" s="59" t="s">
        <v>607</v>
      </c>
      <c r="F53" s="59" t="s">
        <v>607</v>
      </c>
      <c r="G53" s="59" t="s">
        <v>761</v>
      </c>
      <c r="H53" s="59" t="s">
        <v>608</v>
      </c>
      <c r="I53" s="59" t="s">
        <v>762</v>
      </c>
      <c r="J53" s="59" t="s">
        <v>242</v>
      </c>
      <c r="K53">
        <v>8</v>
      </c>
      <c r="L53" s="59" t="s">
        <v>763</v>
      </c>
      <c r="M53" s="59" t="s">
        <v>67</v>
      </c>
      <c r="N53">
        <v>0</v>
      </c>
      <c r="O53" s="59" t="s">
        <v>612</v>
      </c>
      <c r="P53">
        <v>1</v>
      </c>
      <c r="Q53" s="59" t="s">
        <v>764</v>
      </c>
      <c r="R53" s="59" t="s">
        <v>765</v>
      </c>
      <c r="S53" s="59" t="s">
        <v>1085</v>
      </c>
      <c r="T53">
        <v>80</v>
      </c>
      <c r="U53" s="59" t="s">
        <v>77</v>
      </c>
      <c r="V53">
        <v>5435</v>
      </c>
      <c r="W53" s="59" t="s">
        <v>1086</v>
      </c>
      <c r="X53" s="59" t="s">
        <v>613</v>
      </c>
      <c r="Y53">
        <v>1</v>
      </c>
      <c r="Z53" s="59" t="s">
        <v>614</v>
      </c>
      <c r="AA53" s="59"/>
      <c r="AB53">
        <v>122</v>
      </c>
      <c r="AE53" s="59"/>
      <c r="AF53" s="59"/>
      <c r="AJ53" s="59"/>
      <c r="AK53" s="59"/>
      <c r="AL53">
        <v>6188</v>
      </c>
      <c r="AM53">
        <v>386</v>
      </c>
      <c r="AO53" s="59"/>
      <c r="AQ53" s="59"/>
      <c r="AS53">
        <v>17143</v>
      </c>
      <c r="AT53">
        <v>212</v>
      </c>
      <c r="AU53">
        <v>21693</v>
      </c>
      <c r="AV53">
        <v>425</v>
      </c>
      <c r="AW53" s="59" t="s">
        <v>624</v>
      </c>
      <c r="AX53">
        <v>36</v>
      </c>
      <c r="AY53">
        <v>36</v>
      </c>
      <c r="AZ53">
        <v>-1</v>
      </c>
      <c r="BA53">
        <v>46</v>
      </c>
      <c r="BB53">
        <v>106</v>
      </c>
      <c r="BC53">
        <v>-1</v>
      </c>
      <c r="BD53">
        <v>43</v>
      </c>
      <c r="BE53">
        <v>4.49</v>
      </c>
      <c r="BF53">
        <v>53</v>
      </c>
      <c r="BG53">
        <v>59</v>
      </c>
      <c r="BH53">
        <v>1036</v>
      </c>
      <c r="BI53">
        <v>10180</v>
      </c>
      <c r="BJ53">
        <v>-1</v>
      </c>
      <c r="BK53">
        <v>212</v>
      </c>
      <c r="BL53">
        <v>8.39</v>
      </c>
      <c r="BM53">
        <v>1247</v>
      </c>
      <c r="BN53">
        <v>18425</v>
      </c>
      <c r="BO53">
        <v>-1</v>
      </c>
      <c r="BP53">
        <v>197</v>
      </c>
      <c r="BQ53">
        <v>720</v>
      </c>
      <c r="BR53">
        <v>34</v>
      </c>
      <c r="BS53">
        <v>425</v>
      </c>
      <c r="BT53">
        <v>2084</v>
      </c>
      <c r="BU53">
        <v>2084</v>
      </c>
      <c r="BV53">
        <v>12.03</v>
      </c>
      <c r="BW53">
        <v>-1</v>
      </c>
      <c r="BX53">
        <v>-1</v>
      </c>
      <c r="BY53">
        <v>40</v>
      </c>
      <c r="BZ53">
        <v>-1</v>
      </c>
      <c r="CA53">
        <v>50</v>
      </c>
      <c r="CB53">
        <v>-1</v>
      </c>
      <c r="CC53">
        <v>40</v>
      </c>
      <c r="CD53">
        <v>-1</v>
      </c>
      <c r="CE53">
        <v>0</v>
      </c>
      <c r="CF53">
        <v>-1</v>
      </c>
      <c r="CG53">
        <v>40</v>
      </c>
      <c r="CH53">
        <v>-1</v>
      </c>
      <c r="CI53">
        <v>40</v>
      </c>
      <c r="CJ53">
        <v>126.1</v>
      </c>
      <c r="CK53">
        <v>357</v>
      </c>
      <c r="CL53">
        <v>119</v>
      </c>
      <c r="CM53">
        <v>0</v>
      </c>
      <c r="CN53">
        <v>1.89</v>
      </c>
      <c r="CO53">
        <v>0</v>
      </c>
      <c r="CP53">
        <v>0</v>
      </c>
      <c r="CQ53">
        <v>0</v>
      </c>
      <c r="CR53">
        <v>0</v>
      </c>
      <c r="CS53">
        <v>1.72</v>
      </c>
      <c r="CT53">
        <v>16.25</v>
      </c>
      <c r="CU53">
        <v>533</v>
      </c>
      <c r="CV53">
        <v>1.89</v>
      </c>
      <c r="CW53">
        <v>16.25</v>
      </c>
      <c r="CX53">
        <v>533</v>
      </c>
      <c r="CY53">
        <v>1.72</v>
      </c>
      <c r="CZ53">
        <v>72</v>
      </c>
      <c r="DA53">
        <v>72</v>
      </c>
      <c r="DB53">
        <v>5</v>
      </c>
      <c r="DC53">
        <v>11.13</v>
      </c>
      <c r="DD53">
        <v>0</v>
      </c>
      <c r="DE53">
        <v>0</v>
      </c>
      <c r="DF53">
        <v>365</v>
      </c>
      <c r="DG53">
        <v>14.19</v>
      </c>
      <c r="DH53">
        <v>9.69</v>
      </c>
      <c r="DI53">
        <v>445</v>
      </c>
      <c r="DJ53">
        <v>0</v>
      </c>
      <c r="DK53">
        <v>0.75</v>
      </c>
      <c r="DL53">
        <v>0</v>
      </c>
      <c r="DM53">
        <v>3</v>
      </c>
      <c r="DN53">
        <v>0</v>
      </c>
      <c r="DO53">
        <v>0</v>
      </c>
      <c r="DP53">
        <v>432.8</v>
      </c>
      <c r="DQ53">
        <v>872</v>
      </c>
      <c r="DR53">
        <v>468</v>
      </c>
      <c r="DS53">
        <v>0</v>
      </c>
      <c r="DT53">
        <v>1.55</v>
      </c>
      <c r="DU53">
        <v>16.25</v>
      </c>
      <c r="DV53">
        <v>533</v>
      </c>
      <c r="DW53">
        <v>1.55</v>
      </c>
      <c r="DX53">
        <v>43</v>
      </c>
      <c r="DY53">
        <v>43</v>
      </c>
      <c r="DZ53">
        <v>3</v>
      </c>
      <c r="EA53">
        <v>-1</v>
      </c>
      <c r="EB53">
        <v>-1</v>
      </c>
      <c r="EC53">
        <v>11.13</v>
      </c>
      <c r="ED53">
        <v>0</v>
      </c>
      <c r="EE53">
        <v>0</v>
      </c>
      <c r="EF53">
        <v>365</v>
      </c>
      <c r="EG53">
        <v>14.19</v>
      </c>
      <c r="EH53">
        <v>9.69</v>
      </c>
      <c r="EI53">
        <v>445</v>
      </c>
      <c r="EJ53">
        <v>2525</v>
      </c>
      <c r="EK53">
        <v>2525</v>
      </c>
      <c r="EL53">
        <v>2525</v>
      </c>
      <c r="EM53">
        <v>2525</v>
      </c>
      <c r="EN53">
        <v>2525</v>
      </c>
      <c r="EO53">
        <v>2525</v>
      </c>
      <c r="EP53">
        <v>-1</v>
      </c>
      <c r="EQ53">
        <v>-1</v>
      </c>
      <c r="ER53" s="59"/>
      <c r="ES53">
        <v>2338</v>
      </c>
      <c r="ET53">
        <v>13.91</v>
      </c>
      <c r="EU53">
        <v>0</v>
      </c>
      <c r="EV53">
        <v>0</v>
      </c>
      <c r="EW53">
        <v>365</v>
      </c>
      <c r="EX53">
        <v>445</v>
      </c>
      <c r="EY53">
        <v>21.08</v>
      </c>
      <c r="EZ53">
        <v>21.08</v>
      </c>
      <c r="FA53">
        <v>21.08</v>
      </c>
      <c r="FB53">
        <v>21.08</v>
      </c>
      <c r="FC53">
        <v>21.08</v>
      </c>
      <c r="FD53">
        <v>21.08</v>
      </c>
      <c r="FE53">
        <v>0</v>
      </c>
      <c r="FF53">
        <v>212</v>
      </c>
      <c r="FG53">
        <v>425</v>
      </c>
      <c r="FH53">
        <v>16.25</v>
      </c>
      <c r="FI53">
        <v>533</v>
      </c>
      <c r="FJ53">
        <v>2084</v>
      </c>
      <c r="FK53">
        <v>2084</v>
      </c>
      <c r="FL53">
        <v>12.03</v>
      </c>
      <c r="FM53">
        <v>-1</v>
      </c>
      <c r="FN53">
        <v>0</v>
      </c>
      <c r="FO53">
        <v>0</v>
      </c>
      <c r="FP53">
        <v>0</v>
      </c>
      <c r="FQ53">
        <v>0</v>
      </c>
      <c r="FR53">
        <v>400</v>
      </c>
      <c r="FS53">
        <v>0</v>
      </c>
      <c r="FT53">
        <v>4.56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29</v>
      </c>
      <c r="GF53">
        <v>40113</v>
      </c>
      <c r="GG53">
        <v>0</v>
      </c>
      <c r="GH53">
        <v>0</v>
      </c>
      <c r="GI53" s="59" t="s">
        <v>1025</v>
      </c>
      <c r="GJ53">
        <v>50314</v>
      </c>
      <c r="GK53">
        <v>35</v>
      </c>
      <c r="GL53">
        <v>0</v>
      </c>
      <c r="GM53" s="59" t="s">
        <v>632</v>
      </c>
      <c r="GN53" s="59" t="s">
        <v>636</v>
      </c>
      <c r="GO53">
        <v>0</v>
      </c>
      <c r="GP53">
        <v>1583571200</v>
      </c>
      <c r="GQ53">
        <v>5</v>
      </c>
      <c r="GR53" s="59"/>
      <c r="GS53" s="59"/>
      <c r="GU53" s="59"/>
      <c r="GV53" s="59"/>
      <c r="HB53" s="59"/>
    </row>
    <row r="54" spans="1:210" ht="12.75">
      <c r="A54">
        <v>1</v>
      </c>
      <c r="B54" s="59" t="s">
        <v>604</v>
      </c>
      <c r="C54" s="59" t="s">
        <v>605</v>
      </c>
      <c r="D54" s="59" t="s">
        <v>606</v>
      </c>
      <c r="E54" s="59" t="s">
        <v>607</v>
      </c>
      <c r="F54" s="59" t="s">
        <v>607</v>
      </c>
      <c r="G54" s="59" t="s">
        <v>761</v>
      </c>
      <c r="H54" s="59" t="s">
        <v>608</v>
      </c>
      <c r="I54" s="59" t="s">
        <v>762</v>
      </c>
      <c r="J54" s="59" t="s">
        <v>242</v>
      </c>
      <c r="K54">
        <v>8</v>
      </c>
      <c r="L54" s="59" t="s">
        <v>763</v>
      </c>
      <c r="M54" s="59" t="s">
        <v>67</v>
      </c>
      <c r="N54">
        <v>0</v>
      </c>
      <c r="O54" s="59" t="s">
        <v>612</v>
      </c>
      <c r="P54">
        <v>1</v>
      </c>
      <c r="Q54" s="59" t="s">
        <v>764</v>
      </c>
      <c r="R54" s="59" t="s">
        <v>765</v>
      </c>
      <c r="S54" s="59" t="s">
        <v>1085</v>
      </c>
      <c r="T54">
        <v>80</v>
      </c>
      <c r="U54" s="59" t="s">
        <v>77</v>
      </c>
      <c r="V54">
        <v>5435</v>
      </c>
      <c r="W54" s="59" t="s">
        <v>1086</v>
      </c>
      <c r="X54" s="59" t="s">
        <v>613</v>
      </c>
      <c r="Y54">
        <v>1</v>
      </c>
      <c r="Z54" s="59" t="s">
        <v>614</v>
      </c>
      <c r="AA54" s="59"/>
      <c r="AB54">
        <v>122</v>
      </c>
      <c r="AE54" s="59"/>
      <c r="AF54" s="59"/>
      <c r="AJ54" s="59"/>
      <c r="AK54" s="59"/>
      <c r="AL54">
        <v>6188</v>
      </c>
      <c r="AM54">
        <v>386</v>
      </c>
      <c r="AO54" s="59"/>
      <c r="AQ54" s="59"/>
      <c r="AS54">
        <v>17143</v>
      </c>
      <c r="AT54">
        <v>212</v>
      </c>
      <c r="AU54">
        <v>21693</v>
      </c>
      <c r="AV54">
        <v>425</v>
      </c>
      <c r="AW54" s="59" t="s">
        <v>624</v>
      </c>
      <c r="AX54">
        <v>36</v>
      </c>
      <c r="AY54">
        <v>36</v>
      </c>
      <c r="AZ54">
        <v>-1</v>
      </c>
      <c r="BA54">
        <v>46</v>
      </c>
      <c r="BB54">
        <v>106</v>
      </c>
      <c r="BC54">
        <v>-1</v>
      </c>
      <c r="BD54">
        <v>43</v>
      </c>
      <c r="BE54">
        <v>4.49</v>
      </c>
      <c r="BF54">
        <v>53</v>
      </c>
      <c r="BG54">
        <v>59</v>
      </c>
      <c r="BH54">
        <v>1036</v>
      </c>
      <c r="BI54">
        <v>10180</v>
      </c>
      <c r="BJ54">
        <v>-1</v>
      </c>
      <c r="BK54">
        <v>212</v>
      </c>
      <c r="BL54">
        <v>8.39</v>
      </c>
      <c r="BM54">
        <v>1247</v>
      </c>
      <c r="BN54">
        <v>18425</v>
      </c>
      <c r="BO54">
        <v>-1</v>
      </c>
      <c r="BP54">
        <v>197</v>
      </c>
      <c r="BQ54">
        <v>720</v>
      </c>
      <c r="BR54">
        <v>34</v>
      </c>
      <c r="BS54">
        <v>425</v>
      </c>
      <c r="BT54">
        <v>2084</v>
      </c>
      <c r="BU54">
        <v>2084</v>
      </c>
      <c r="BV54">
        <v>12.03</v>
      </c>
      <c r="BW54">
        <v>-1</v>
      </c>
      <c r="BX54">
        <v>-1</v>
      </c>
      <c r="BY54">
        <v>40</v>
      </c>
      <c r="BZ54">
        <v>-1</v>
      </c>
      <c r="CA54">
        <v>50</v>
      </c>
      <c r="CB54">
        <v>-1</v>
      </c>
      <c r="CC54">
        <v>40</v>
      </c>
      <c r="CD54">
        <v>-1</v>
      </c>
      <c r="CE54">
        <v>0</v>
      </c>
      <c r="CF54">
        <v>-1</v>
      </c>
      <c r="CG54">
        <v>40</v>
      </c>
      <c r="CH54">
        <v>-1</v>
      </c>
      <c r="CI54">
        <v>40</v>
      </c>
      <c r="CJ54">
        <v>126.1</v>
      </c>
      <c r="CK54">
        <v>357</v>
      </c>
      <c r="CL54">
        <v>119</v>
      </c>
      <c r="CM54">
        <v>0</v>
      </c>
      <c r="CN54">
        <v>1.89</v>
      </c>
      <c r="CO54">
        <v>0</v>
      </c>
      <c r="CP54">
        <v>0</v>
      </c>
      <c r="CQ54">
        <v>0</v>
      </c>
      <c r="CR54">
        <v>0</v>
      </c>
      <c r="CS54">
        <v>1.72</v>
      </c>
      <c r="CT54">
        <v>16.25</v>
      </c>
      <c r="CU54">
        <v>533</v>
      </c>
      <c r="CV54">
        <v>1.89</v>
      </c>
      <c r="CW54">
        <v>16.25</v>
      </c>
      <c r="CX54">
        <v>533</v>
      </c>
      <c r="CY54">
        <v>1.72</v>
      </c>
      <c r="CZ54">
        <v>72</v>
      </c>
      <c r="DA54">
        <v>72</v>
      </c>
      <c r="DB54">
        <v>5</v>
      </c>
      <c r="DC54">
        <v>11.13</v>
      </c>
      <c r="DD54">
        <v>0</v>
      </c>
      <c r="DE54">
        <v>0</v>
      </c>
      <c r="DF54">
        <v>365</v>
      </c>
      <c r="DG54">
        <v>14.19</v>
      </c>
      <c r="DH54">
        <v>9.69</v>
      </c>
      <c r="DI54">
        <v>445</v>
      </c>
      <c r="DJ54">
        <v>0</v>
      </c>
      <c r="DK54">
        <v>0.75</v>
      </c>
      <c r="DL54">
        <v>0</v>
      </c>
      <c r="DM54">
        <v>3</v>
      </c>
      <c r="DN54">
        <v>0</v>
      </c>
      <c r="DO54">
        <v>0</v>
      </c>
      <c r="DP54">
        <v>432.8</v>
      </c>
      <c r="DQ54">
        <v>872</v>
      </c>
      <c r="DR54">
        <v>468</v>
      </c>
      <c r="DS54">
        <v>0</v>
      </c>
      <c r="DT54">
        <v>1.55</v>
      </c>
      <c r="DU54">
        <v>16.25</v>
      </c>
      <c r="DV54">
        <v>533</v>
      </c>
      <c r="DW54">
        <v>1.55</v>
      </c>
      <c r="DX54">
        <v>43</v>
      </c>
      <c r="DY54">
        <v>43</v>
      </c>
      <c r="DZ54">
        <v>3</v>
      </c>
      <c r="EA54">
        <v>-1</v>
      </c>
      <c r="EB54">
        <v>-1</v>
      </c>
      <c r="EC54">
        <v>11.13</v>
      </c>
      <c r="ED54">
        <v>0</v>
      </c>
      <c r="EE54">
        <v>0</v>
      </c>
      <c r="EF54">
        <v>365</v>
      </c>
      <c r="EG54">
        <v>14.19</v>
      </c>
      <c r="EH54">
        <v>9.69</v>
      </c>
      <c r="EI54">
        <v>445</v>
      </c>
      <c r="EJ54">
        <v>2525</v>
      </c>
      <c r="EK54">
        <v>2525</v>
      </c>
      <c r="EL54">
        <v>2525</v>
      </c>
      <c r="EM54">
        <v>2525</v>
      </c>
      <c r="EN54">
        <v>2525</v>
      </c>
      <c r="EO54">
        <v>2525</v>
      </c>
      <c r="EP54">
        <v>-1</v>
      </c>
      <c r="EQ54">
        <v>-1</v>
      </c>
      <c r="ER54" s="59"/>
      <c r="ES54">
        <v>2338</v>
      </c>
      <c r="ET54">
        <v>13.91</v>
      </c>
      <c r="EU54">
        <v>0</v>
      </c>
      <c r="EV54">
        <v>0</v>
      </c>
      <c r="EW54">
        <v>365</v>
      </c>
      <c r="EX54">
        <v>445</v>
      </c>
      <c r="EY54">
        <v>21.08</v>
      </c>
      <c r="EZ54">
        <v>21.08</v>
      </c>
      <c r="FA54">
        <v>21.08</v>
      </c>
      <c r="FB54">
        <v>21.08</v>
      </c>
      <c r="FC54">
        <v>21.08</v>
      </c>
      <c r="FD54">
        <v>21.08</v>
      </c>
      <c r="FE54">
        <v>0</v>
      </c>
      <c r="FF54">
        <v>212</v>
      </c>
      <c r="FG54">
        <v>425</v>
      </c>
      <c r="FH54">
        <v>16.25</v>
      </c>
      <c r="FI54">
        <v>533</v>
      </c>
      <c r="FJ54">
        <v>2084</v>
      </c>
      <c r="FK54">
        <v>2084</v>
      </c>
      <c r="FL54">
        <v>12.03</v>
      </c>
      <c r="FM54">
        <v>-1</v>
      </c>
      <c r="FN54">
        <v>0</v>
      </c>
      <c r="FO54">
        <v>0</v>
      </c>
      <c r="FP54">
        <v>0</v>
      </c>
      <c r="FQ54">
        <v>0</v>
      </c>
      <c r="FR54">
        <v>400</v>
      </c>
      <c r="FS54">
        <v>0</v>
      </c>
      <c r="FT54">
        <v>4.56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61</v>
      </c>
      <c r="GF54">
        <v>40155</v>
      </c>
      <c r="GG54">
        <v>0</v>
      </c>
      <c r="GH54">
        <v>0</v>
      </c>
      <c r="GI54" s="59" t="s">
        <v>626</v>
      </c>
      <c r="GJ54">
        <v>47620</v>
      </c>
      <c r="GK54">
        <v>75</v>
      </c>
      <c r="GL54">
        <v>3872</v>
      </c>
      <c r="GM54" s="59" t="s">
        <v>632</v>
      </c>
      <c r="GN54" s="59" t="s">
        <v>636</v>
      </c>
      <c r="GO54">
        <v>0</v>
      </c>
      <c r="GP54">
        <v>2047246336</v>
      </c>
      <c r="GQ54">
        <v>6</v>
      </c>
      <c r="GR54" s="59"/>
      <c r="GS54" s="59"/>
      <c r="GU54" s="59"/>
      <c r="GV54" s="59"/>
      <c r="HB54" s="59"/>
    </row>
    <row r="55" spans="1:210" ht="12.75">
      <c r="A55">
        <v>1</v>
      </c>
      <c r="B55" s="59" t="s">
        <v>604</v>
      </c>
      <c r="C55" s="59" t="s">
        <v>605</v>
      </c>
      <c r="D55" s="59" t="s">
        <v>606</v>
      </c>
      <c r="E55" s="59" t="s">
        <v>607</v>
      </c>
      <c r="F55" s="59" t="s">
        <v>607</v>
      </c>
      <c r="G55" s="59" t="s">
        <v>761</v>
      </c>
      <c r="H55" s="59" t="s">
        <v>608</v>
      </c>
      <c r="I55" s="59" t="s">
        <v>762</v>
      </c>
      <c r="J55" s="59" t="s">
        <v>242</v>
      </c>
      <c r="K55">
        <v>8</v>
      </c>
      <c r="L55" s="59" t="s">
        <v>763</v>
      </c>
      <c r="M55" s="59" t="s">
        <v>67</v>
      </c>
      <c r="N55">
        <v>0</v>
      </c>
      <c r="O55" s="59" t="s">
        <v>612</v>
      </c>
      <c r="P55">
        <v>1</v>
      </c>
      <c r="Q55" s="59" t="s">
        <v>764</v>
      </c>
      <c r="R55" s="59" t="s">
        <v>765</v>
      </c>
      <c r="S55" s="59" t="s">
        <v>1085</v>
      </c>
      <c r="T55">
        <v>80</v>
      </c>
      <c r="U55" s="59" t="s">
        <v>77</v>
      </c>
      <c r="V55">
        <v>5435</v>
      </c>
      <c r="W55" s="59" t="s">
        <v>1086</v>
      </c>
      <c r="X55" s="59" t="s">
        <v>613</v>
      </c>
      <c r="Y55">
        <v>1</v>
      </c>
      <c r="Z55" s="59" t="s">
        <v>614</v>
      </c>
      <c r="AA55" s="59"/>
      <c r="AB55">
        <v>122</v>
      </c>
      <c r="AE55" s="59"/>
      <c r="AF55" s="59"/>
      <c r="AJ55" s="59"/>
      <c r="AK55" s="59"/>
      <c r="AL55">
        <v>6188</v>
      </c>
      <c r="AM55">
        <v>386</v>
      </c>
      <c r="AO55" s="59"/>
      <c r="AQ55" s="59"/>
      <c r="AS55">
        <v>17143</v>
      </c>
      <c r="AT55">
        <v>212</v>
      </c>
      <c r="AU55">
        <v>21693</v>
      </c>
      <c r="AV55">
        <v>425</v>
      </c>
      <c r="AW55" s="59" t="s">
        <v>624</v>
      </c>
      <c r="AX55">
        <v>36</v>
      </c>
      <c r="AY55">
        <v>36</v>
      </c>
      <c r="AZ55">
        <v>-1</v>
      </c>
      <c r="BA55">
        <v>46</v>
      </c>
      <c r="BB55">
        <v>106</v>
      </c>
      <c r="BC55">
        <v>-1</v>
      </c>
      <c r="BD55">
        <v>43</v>
      </c>
      <c r="BE55">
        <v>4.49</v>
      </c>
      <c r="BF55">
        <v>53</v>
      </c>
      <c r="BG55">
        <v>59</v>
      </c>
      <c r="BH55">
        <v>1036</v>
      </c>
      <c r="BI55">
        <v>10180</v>
      </c>
      <c r="BJ55">
        <v>-1</v>
      </c>
      <c r="BK55">
        <v>212</v>
      </c>
      <c r="BL55">
        <v>8.39</v>
      </c>
      <c r="BM55">
        <v>1247</v>
      </c>
      <c r="BN55">
        <v>18425</v>
      </c>
      <c r="BO55">
        <v>-1</v>
      </c>
      <c r="BP55">
        <v>197</v>
      </c>
      <c r="BQ55">
        <v>720</v>
      </c>
      <c r="BR55">
        <v>34</v>
      </c>
      <c r="BS55">
        <v>425</v>
      </c>
      <c r="BT55">
        <v>2084</v>
      </c>
      <c r="BU55">
        <v>2084</v>
      </c>
      <c r="BV55">
        <v>12.03</v>
      </c>
      <c r="BW55">
        <v>-1</v>
      </c>
      <c r="BX55">
        <v>-1</v>
      </c>
      <c r="BY55">
        <v>40</v>
      </c>
      <c r="BZ55">
        <v>-1</v>
      </c>
      <c r="CA55">
        <v>50</v>
      </c>
      <c r="CB55">
        <v>-1</v>
      </c>
      <c r="CC55">
        <v>40</v>
      </c>
      <c r="CD55">
        <v>-1</v>
      </c>
      <c r="CE55">
        <v>0</v>
      </c>
      <c r="CF55">
        <v>-1</v>
      </c>
      <c r="CG55">
        <v>40</v>
      </c>
      <c r="CH55">
        <v>-1</v>
      </c>
      <c r="CI55">
        <v>40</v>
      </c>
      <c r="CJ55">
        <v>126.1</v>
      </c>
      <c r="CK55">
        <v>357</v>
      </c>
      <c r="CL55">
        <v>119</v>
      </c>
      <c r="CM55">
        <v>0</v>
      </c>
      <c r="CN55">
        <v>1.89</v>
      </c>
      <c r="CO55">
        <v>0</v>
      </c>
      <c r="CP55">
        <v>0</v>
      </c>
      <c r="CQ55">
        <v>0</v>
      </c>
      <c r="CR55">
        <v>0</v>
      </c>
      <c r="CS55">
        <v>1.72</v>
      </c>
      <c r="CT55">
        <v>16.25</v>
      </c>
      <c r="CU55">
        <v>533</v>
      </c>
      <c r="CV55">
        <v>1.89</v>
      </c>
      <c r="CW55">
        <v>16.25</v>
      </c>
      <c r="CX55">
        <v>533</v>
      </c>
      <c r="CY55">
        <v>1.72</v>
      </c>
      <c r="CZ55">
        <v>72</v>
      </c>
      <c r="DA55">
        <v>72</v>
      </c>
      <c r="DB55">
        <v>5</v>
      </c>
      <c r="DC55">
        <v>11.13</v>
      </c>
      <c r="DD55">
        <v>0</v>
      </c>
      <c r="DE55">
        <v>0</v>
      </c>
      <c r="DF55">
        <v>365</v>
      </c>
      <c r="DG55">
        <v>14.19</v>
      </c>
      <c r="DH55">
        <v>9.69</v>
      </c>
      <c r="DI55">
        <v>445</v>
      </c>
      <c r="DJ55">
        <v>0</v>
      </c>
      <c r="DK55">
        <v>0.75</v>
      </c>
      <c r="DL55">
        <v>0</v>
      </c>
      <c r="DM55">
        <v>3</v>
      </c>
      <c r="DN55">
        <v>0</v>
      </c>
      <c r="DO55">
        <v>0</v>
      </c>
      <c r="DP55">
        <v>432.8</v>
      </c>
      <c r="DQ55">
        <v>872</v>
      </c>
      <c r="DR55">
        <v>468</v>
      </c>
      <c r="DS55">
        <v>0</v>
      </c>
      <c r="DT55">
        <v>1.55</v>
      </c>
      <c r="DU55">
        <v>16.25</v>
      </c>
      <c r="DV55">
        <v>533</v>
      </c>
      <c r="DW55">
        <v>1.55</v>
      </c>
      <c r="DX55">
        <v>43</v>
      </c>
      <c r="DY55">
        <v>43</v>
      </c>
      <c r="DZ55">
        <v>3</v>
      </c>
      <c r="EA55">
        <v>-1</v>
      </c>
      <c r="EB55">
        <v>-1</v>
      </c>
      <c r="EC55">
        <v>11.13</v>
      </c>
      <c r="ED55">
        <v>0</v>
      </c>
      <c r="EE55">
        <v>0</v>
      </c>
      <c r="EF55">
        <v>365</v>
      </c>
      <c r="EG55">
        <v>14.19</v>
      </c>
      <c r="EH55">
        <v>9.69</v>
      </c>
      <c r="EI55">
        <v>445</v>
      </c>
      <c r="EJ55">
        <v>2525</v>
      </c>
      <c r="EK55">
        <v>2525</v>
      </c>
      <c r="EL55">
        <v>2525</v>
      </c>
      <c r="EM55">
        <v>2525</v>
      </c>
      <c r="EN55">
        <v>2525</v>
      </c>
      <c r="EO55">
        <v>2525</v>
      </c>
      <c r="EP55">
        <v>-1</v>
      </c>
      <c r="EQ55">
        <v>-1</v>
      </c>
      <c r="ER55" s="59"/>
      <c r="ES55">
        <v>2338</v>
      </c>
      <c r="ET55">
        <v>13.91</v>
      </c>
      <c r="EU55">
        <v>0</v>
      </c>
      <c r="EV55">
        <v>0</v>
      </c>
      <c r="EW55">
        <v>365</v>
      </c>
      <c r="EX55">
        <v>445</v>
      </c>
      <c r="EY55">
        <v>21.08</v>
      </c>
      <c r="EZ55">
        <v>21.08</v>
      </c>
      <c r="FA55">
        <v>21.08</v>
      </c>
      <c r="FB55">
        <v>21.08</v>
      </c>
      <c r="FC55">
        <v>21.08</v>
      </c>
      <c r="FD55">
        <v>21.08</v>
      </c>
      <c r="FE55">
        <v>0</v>
      </c>
      <c r="FF55">
        <v>212</v>
      </c>
      <c r="FG55">
        <v>425</v>
      </c>
      <c r="FH55">
        <v>16.25</v>
      </c>
      <c r="FI55">
        <v>533</v>
      </c>
      <c r="FJ55">
        <v>2084</v>
      </c>
      <c r="FK55">
        <v>2084</v>
      </c>
      <c r="FL55">
        <v>12.03</v>
      </c>
      <c r="FM55">
        <v>-1</v>
      </c>
      <c r="FN55">
        <v>0</v>
      </c>
      <c r="FO55">
        <v>0</v>
      </c>
      <c r="FP55">
        <v>0</v>
      </c>
      <c r="FQ55">
        <v>0</v>
      </c>
      <c r="FR55">
        <v>400</v>
      </c>
      <c r="FS55">
        <v>0</v>
      </c>
      <c r="FT55">
        <v>4.56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38</v>
      </c>
      <c r="GF55">
        <v>0</v>
      </c>
      <c r="GG55">
        <v>0</v>
      </c>
      <c r="GH55">
        <v>0</v>
      </c>
      <c r="GI55" s="59" t="s">
        <v>775</v>
      </c>
      <c r="GJ55">
        <v>40246</v>
      </c>
      <c r="GK55">
        <v>50</v>
      </c>
      <c r="GL55">
        <v>3826</v>
      </c>
      <c r="GM55" s="59" t="s">
        <v>632</v>
      </c>
      <c r="GN55" s="59" t="s">
        <v>636</v>
      </c>
      <c r="GO55">
        <v>0</v>
      </c>
      <c r="GP55">
        <v>601354164</v>
      </c>
      <c r="GQ55">
        <v>7</v>
      </c>
      <c r="GR55" s="59"/>
      <c r="GS55" s="59"/>
      <c r="GU55" s="59"/>
      <c r="GV55" s="59"/>
      <c r="HB55" s="59"/>
    </row>
    <row r="56" spans="1:210" ht="12.75">
      <c r="A56">
        <v>1</v>
      </c>
      <c r="B56" s="59" t="s">
        <v>604</v>
      </c>
      <c r="C56" s="59" t="s">
        <v>605</v>
      </c>
      <c r="D56" s="59" t="s">
        <v>606</v>
      </c>
      <c r="E56" s="59" t="s">
        <v>607</v>
      </c>
      <c r="F56" s="59" t="s">
        <v>607</v>
      </c>
      <c r="G56" s="59" t="s">
        <v>761</v>
      </c>
      <c r="H56" s="59" t="s">
        <v>608</v>
      </c>
      <c r="I56" s="59" t="s">
        <v>762</v>
      </c>
      <c r="J56" s="59" t="s">
        <v>242</v>
      </c>
      <c r="K56">
        <v>8</v>
      </c>
      <c r="L56" s="59" t="s">
        <v>763</v>
      </c>
      <c r="M56" s="59" t="s">
        <v>67</v>
      </c>
      <c r="N56">
        <v>0</v>
      </c>
      <c r="O56" s="59" t="s">
        <v>612</v>
      </c>
      <c r="P56">
        <v>1</v>
      </c>
      <c r="Q56" s="59" t="s">
        <v>764</v>
      </c>
      <c r="R56" s="59" t="s">
        <v>765</v>
      </c>
      <c r="S56" s="59" t="s">
        <v>1085</v>
      </c>
      <c r="T56">
        <v>80</v>
      </c>
      <c r="U56" s="59" t="s">
        <v>77</v>
      </c>
      <c r="V56">
        <v>5435</v>
      </c>
      <c r="W56" s="59" t="s">
        <v>1086</v>
      </c>
      <c r="X56" s="59" t="s">
        <v>613</v>
      </c>
      <c r="Y56">
        <v>1</v>
      </c>
      <c r="Z56" s="59" t="s">
        <v>614</v>
      </c>
      <c r="AA56" s="59"/>
      <c r="AB56">
        <v>122</v>
      </c>
      <c r="AE56" s="59"/>
      <c r="AF56" s="59"/>
      <c r="AJ56" s="59"/>
      <c r="AK56" s="59"/>
      <c r="AL56">
        <v>6188</v>
      </c>
      <c r="AM56">
        <v>386</v>
      </c>
      <c r="AO56" s="59"/>
      <c r="AQ56" s="59"/>
      <c r="AS56">
        <v>17143</v>
      </c>
      <c r="AT56">
        <v>212</v>
      </c>
      <c r="AU56">
        <v>21693</v>
      </c>
      <c r="AV56">
        <v>425</v>
      </c>
      <c r="AW56" s="59" t="s">
        <v>624</v>
      </c>
      <c r="AX56">
        <v>36</v>
      </c>
      <c r="AY56">
        <v>36</v>
      </c>
      <c r="AZ56">
        <v>-1</v>
      </c>
      <c r="BA56">
        <v>46</v>
      </c>
      <c r="BB56">
        <v>106</v>
      </c>
      <c r="BC56">
        <v>-1</v>
      </c>
      <c r="BD56">
        <v>43</v>
      </c>
      <c r="BE56">
        <v>4.49</v>
      </c>
      <c r="BF56">
        <v>53</v>
      </c>
      <c r="BG56">
        <v>59</v>
      </c>
      <c r="BH56">
        <v>1036</v>
      </c>
      <c r="BI56">
        <v>10180</v>
      </c>
      <c r="BJ56">
        <v>-1</v>
      </c>
      <c r="BK56">
        <v>212</v>
      </c>
      <c r="BL56">
        <v>8.39</v>
      </c>
      <c r="BM56">
        <v>1247</v>
      </c>
      <c r="BN56">
        <v>18425</v>
      </c>
      <c r="BO56">
        <v>-1</v>
      </c>
      <c r="BP56">
        <v>197</v>
      </c>
      <c r="BQ56">
        <v>720</v>
      </c>
      <c r="BR56">
        <v>34</v>
      </c>
      <c r="BS56">
        <v>425</v>
      </c>
      <c r="BT56">
        <v>2084</v>
      </c>
      <c r="BU56">
        <v>2084</v>
      </c>
      <c r="BV56">
        <v>12.03</v>
      </c>
      <c r="BW56">
        <v>-1</v>
      </c>
      <c r="BX56">
        <v>-1</v>
      </c>
      <c r="BY56">
        <v>40</v>
      </c>
      <c r="BZ56">
        <v>-1</v>
      </c>
      <c r="CA56">
        <v>50</v>
      </c>
      <c r="CB56">
        <v>-1</v>
      </c>
      <c r="CC56">
        <v>40</v>
      </c>
      <c r="CD56">
        <v>-1</v>
      </c>
      <c r="CE56">
        <v>0</v>
      </c>
      <c r="CF56">
        <v>-1</v>
      </c>
      <c r="CG56">
        <v>40</v>
      </c>
      <c r="CH56">
        <v>-1</v>
      </c>
      <c r="CI56">
        <v>40</v>
      </c>
      <c r="CJ56">
        <v>126.1</v>
      </c>
      <c r="CK56">
        <v>357</v>
      </c>
      <c r="CL56">
        <v>119</v>
      </c>
      <c r="CM56">
        <v>0</v>
      </c>
      <c r="CN56">
        <v>1.89</v>
      </c>
      <c r="CO56">
        <v>0</v>
      </c>
      <c r="CP56">
        <v>0</v>
      </c>
      <c r="CQ56">
        <v>0</v>
      </c>
      <c r="CR56">
        <v>0</v>
      </c>
      <c r="CS56">
        <v>1.72</v>
      </c>
      <c r="CT56">
        <v>16.25</v>
      </c>
      <c r="CU56">
        <v>533</v>
      </c>
      <c r="CV56">
        <v>1.89</v>
      </c>
      <c r="CW56">
        <v>16.25</v>
      </c>
      <c r="CX56">
        <v>533</v>
      </c>
      <c r="CY56">
        <v>1.72</v>
      </c>
      <c r="CZ56">
        <v>72</v>
      </c>
      <c r="DA56">
        <v>72</v>
      </c>
      <c r="DB56">
        <v>5</v>
      </c>
      <c r="DC56">
        <v>11.13</v>
      </c>
      <c r="DD56">
        <v>0</v>
      </c>
      <c r="DE56">
        <v>0</v>
      </c>
      <c r="DF56">
        <v>365</v>
      </c>
      <c r="DG56">
        <v>14.19</v>
      </c>
      <c r="DH56">
        <v>9.69</v>
      </c>
      <c r="DI56">
        <v>445</v>
      </c>
      <c r="DJ56">
        <v>0</v>
      </c>
      <c r="DK56">
        <v>0.75</v>
      </c>
      <c r="DL56">
        <v>0</v>
      </c>
      <c r="DM56">
        <v>3</v>
      </c>
      <c r="DN56">
        <v>0</v>
      </c>
      <c r="DO56">
        <v>0</v>
      </c>
      <c r="DP56">
        <v>432.8</v>
      </c>
      <c r="DQ56">
        <v>872</v>
      </c>
      <c r="DR56">
        <v>468</v>
      </c>
      <c r="DS56">
        <v>0</v>
      </c>
      <c r="DT56">
        <v>1.55</v>
      </c>
      <c r="DU56">
        <v>16.25</v>
      </c>
      <c r="DV56">
        <v>533</v>
      </c>
      <c r="DW56">
        <v>1.55</v>
      </c>
      <c r="DX56">
        <v>43</v>
      </c>
      <c r="DY56">
        <v>43</v>
      </c>
      <c r="DZ56">
        <v>3</v>
      </c>
      <c r="EA56">
        <v>-1</v>
      </c>
      <c r="EB56">
        <v>-1</v>
      </c>
      <c r="EC56">
        <v>11.13</v>
      </c>
      <c r="ED56">
        <v>0</v>
      </c>
      <c r="EE56">
        <v>0</v>
      </c>
      <c r="EF56">
        <v>365</v>
      </c>
      <c r="EG56">
        <v>14.19</v>
      </c>
      <c r="EH56">
        <v>9.69</v>
      </c>
      <c r="EI56">
        <v>445</v>
      </c>
      <c r="EJ56">
        <v>2525</v>
      </c>
      <c r="EK56">
        <v>2525</v>
      </c>
      <c r="EL56">
        <v>2525</v>
      </c>
      <c r="EM56">
        <v>2525</v>
      </c>
      <c r="EN56">
        <v>2525</v>
      </c>
      <c r="EO56">
        <v>2525</v>
      </c>
      <c r="EP56">
        <v>-1</v>
      </c>
      <c r="EQ56">
        <v>-1</v>
      </c>
      <c r="ER56" s="59"/>
      <c r="ES56">
        <v>2338</v>
      </c>
      <c r="ET56">
        <v>13.91</v>
      </c>
      <c r="EU56">
        <v>0</v>
      </c>
      <c r="EV56">
        <v>0</v>
      </c>
      <c r="EW56">
        <v>365</v>
      </c>
      <c r="EX56">
        <v>445</v>
      </c>
      <c r="EY56">
        <v>21.08</v>
      </c>
      <c r="EZ56">
        <v>21.08</v>
      </c>
      <c r="FA56">
        <v>21.08</v>
      </c>
      <c r="FB56">
        <v>21.08</v>
      </c>
      <c r="FC56">
        <v>21.08</v>
      </c>
      <c r="FD56">
        <v>21.08</v>
      </c>
      <c r="FE56">
        <v>0</v>
      </c>
      <c r="FF56">
        <v>212</v>
      </c>
      <c r="FG56">
        <v>425</v>
      </c>
      <c r="FH56">
        <v>16.25</v>
      </c>
      <c r="FI56">
        <v>533</v>
      </c>
      <c r="FJ56">
        <v>2084</v>
      </c>
      <c r="FK56">
        <v>2084</v>
      </c>
      <c r="FL56">
        <v>12.03</v>
      </c>
      <c r="FM56">
        <v>-1</v>
      </c>
      <c r="FN56">
        <v>0</v>
      </c>
      <c r="FO56">
        <v>0</v>
      </c>
      <c r="FP56">
        <v>0</v>
      </c>
      <c r="FQ56">
        <v>0</v>
      </c>
      <c r="FR56">
        <v>400</v>
      </c>
      <c r="FS56">
        <v>0</v>
      </c>
      <c r="FT56">
        <v>4.56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32</v>
      </c>
      <c r="GF56">
        <v>0</v>
      </c>
      <c r="GG56">
        <v>0</v>
      </c>
      <c r="GH56">
        <v>0</v>
      </c>
      <c r="GI56" s="59" t="s">
        <v>941</v>
      </c>
      <c r="GJ56">
        <v>39390</v>
      </c>
      <c r="GK56">
        <v>35</v>
      </c>
      <c r="GL56">
        <v>2332</v>
      </c>
      <c r="GM56" s="59" t="s">
        <v>632</v>
      </c>
      <c r="GN56" s="59" t="s">
        <v>636</v>
      </c>
      <c r="GO56">
        <v>0</v>
      </c>
      <c r="GP56">
        <v>1572412288</v>
      </c>
      <c r="GQ56">
        <v>8</v>
      </c>
      <c r="GR56" s="59"/>
      <c r="GS56" s="59"/>
      <c r="GU56" s="59"/>
      <c r="GV56" s="59"/>
      <c r="HB56" s="59"/>
    </row>
    <row r="57" spans="1:210" ht="12.75">
      <c r="A57">
        <v>1</v>
      </c>
      <c r="B57" s="59" t="s">
        <v>604</v>
      </c>
      <c r="C57" s="59" t="s">
        <v>605</v>
      </c>
      <c r="D57" s="59" t="s">
        <v>606</v>
      </c>
      <c r="E57" s="59" t="s">
        <v>607</v>
      </c>
      <c r="F57" s="59" t="s">
        <v>607</v>
      </c>
      <c r="G57" s="59" t="s">
        <v>761</v>
      </c>
      <c r="H57" s="59" t="s">
        <v>608</v>
      </c>
      <c r="I57" s="59" t="s">
        <v>762</v>
      </c>
      <c r="J57" s="59" t="s">
        <v>242</v>
      </c>
      <c r="K57">
        <v>8</v>
      </c>
      <c r="L57" s="59" t="s">
        <v>763</v>
      </c>
      <c r="M57" s="59" t="s">
        <v>67</v>
      </c>
      <c r="N57">
        <v>0</v>
      </c>
      <c r="O57" s="59" t="s">
        <v>612</v>
      </c>
      <c r="P57">
        <v>1</v>
      </c>
      <c r="Q57" s="59" t="s">
        <v>764</v>
      </c>
      <c r="R57" s="59" t="s">
        <v>765</v>
      </c>
      <c r="S57" s="59" t="s">
        <v>1085</v>
      </c>
      <c r="T57">
        <v>80</v>
      </c>
      <c r="U57" s="59" t="s">
        <v>77</v>
      </c>
      <c r="V57">
        <v>5435</v>
      </c>
      <c r="W57" s="59" t="s">
        <v>1086</v>
      </c>
      <c r="X57" s="59" t="s">
        <v>613</v>
      </c>
      <c r="Y57">
        <v>1</v>
      </c>
      <c r="Z57" s="59" t="s">
        <v>614</v>
      </c>
      <c r="AA57" s="59"/>
      <c r="AB57">
        <v>122</v>
      </c>
      <c r="AE57" s="59"/>
      <c r="AF57" s="59"/>
      <c r="AJ57" s="59"/>
      <c r="AK57" s="59"/>
      <c r="AL57">
        <v>6188</v>
      </c>
      <c r="AM57">
        <v>386</v>
      </c>
      <c r="AO57" s="59"/>
      <c r="AQ57" s="59"/>
      <c r="AS57">
        <v>17143</v>
      </c>
      <c r="AT57">
        <v>212</v>
      </c>
      <c r="AU57">
        <v>21693</v>
      </c>
      <c r="AV57">
        <v>425</v>
      </c>
      <c r="AW57" s="59" t="s">
        <v>624</v>
      </c>
      <c r="AX57">
        <v>36</v>
      </c>
      <c r="AY57">
        <v>36</v>
      </c>
      <c r="AZ57">
        <v>-1</v>
      </c>
      <c r="BA57">
        <v>46</v>
      </c>
      <c r="BB57">
        <v>106</v>
      </c>
      <c r="BC57">
        <v>-1</v>
      </c>
      <c r="BD57">
        <v>43</v>
      </c>
      <c r="BE57">
        <v>4.49</v>
      </c>
      <c r="BF57">
        <v>53</v>
      </c>
      <c r="BG57">
        <v>59</v>
      </c>
      <c r="BH57">
        <v>1036</v>
      </c>
      <c r="BI57">
        <v>10180</v>
      </c>
      <c r="BJ57">
        <v>-1</v>
      </c>
      <c r="BK57">
        <v>212</v>
      </c>
      <c r="BL57">
        <v>8.39</v>
      </c>
      <c r="BM57">
        <v>1247</v>
      </c>
      <c r="BN57">
        <v>18425</v>
      </c>
      <c r="BO57">
        <v>-1</v>
      </c>
      <c r="BP57">
        <v>197</v>
      </c>
      <c r="BQ57">
        <v>720</v>
      </c>
      <c r="BR57">
        <v>34</v>
      </c>
      <c r="BS57">
        <v>425</v>
      </c>
      <c r="BT57">
        <v>2084</v>
      </c>
      <c r="BU57">
        <v>2084</v>
      </c>
      <c r="BV57">
        <v>12.03</v>
      </c>
      <c r="BW57">
        <v>-1</v>
      </c>
      <c r="BX57">
        <v>-1</v>
      </c>
      <c r="BY57">
        <v>40</v>
      </c>
      <c r="BZ57">
        <v>-1</v>
      </c>
      <c r="CA57">
        <v>50</v>
      </c>
      <c r="CB57">
        <v>-1</v>
      </c>
      <c r="CC57">
        <v>40</v>
      </c>
      <c r="CD57">
        <v>-1</v>
      </c>
      <c r="CE57">
        <v>0</v>
      </c>
      <c r="CF57">
        <v>-1</v>
      </c>
      <c r="CG57">
        <v>40</v>
      </c>
      <c r="CH57">
        <v>-1</v>
      </c>
      <c r="CI57">
        <v>40</v>
      </c>
      <c r="CJ57">
        <v>126.1</v>
      </c>
      <c r="CK57">
        <v>357</v>
      </c>
      <c r="CL57">
        <v>119</v>
      </c>
      <c r="CM57">
        <v>0</v>
      </c>
      <c r="CN57">
        <v>1.89</v>
      </c>
      <c r="CO57">
        <v>0</v>
      </c>
      <c r="CP57">
        <v>0</v>
      </c>
      <c r="CQ57">
        <v>0</v>
      </c>
      <c r="CR57">
        <v>0</v>
      </c>
      <c r="CS57">
        <v>1.72</v>
      </c>
      <c r="CT57">
        <v>16.25</v>
      </c>
      <c r="CU57">
        <v>533</v>
      </c>
      <c r="CV57">
        <v>1.89</v>
      </c>
      <c r="CW57">
        <v>16.25</v>
      </c>
      <c r="CX57">
        <v>533</v>
      </c>
      <c r="CY57">
        <v>1.72</v>
      </c>
      <c r="CZ57">
        <v>72</v>
      </c>
      <c r="DA57">
        <v>72</v>
      </c>
      <c r="DB57">
        <v>5</v>
      </c>
      <c r="DC57">
        <v>11.13</v>
      </c>
      <c r="DD57">
        <v>0</v>
      </c>
      <c r="DE57">
        <v>0</v>
      </c>
      <c r="DF57">
        <v>365</v>
      </c>
      <c r="DG57">
        <v>14.19</v>
      </c>
      <c r="DH57">
        <v>9.69</v>
      </c>
      <c r="DI57">
        <v>445</v>
      </c>
      <c r="DJ57">
        <v>0</v>
      </c>
      <c r="DK57">
        <v>0.75</v>
      </c>
      <c r="DL57">
        <v>0</v>
      </c>
      <c r="DM57">
        <v>3</v>
      </c>
      <c r="DN57">
        <v>0</v>
      </c>
      <c r="DO57">
        <v>0</v>
      </c>
      <c r="DP57">
        <v>432.8</v>
      </c>
      <c r="DQ57">
        <v>872</v>
      </c>
      <c r="DR57">
        <v>468</v>
      </c>
      <c r="DS57">
        <v>0</v>
      </c>
      <c r="DT57">
        <v>1.55</v>
      </c>
      <c r="DU57">
        <v>16.25</v>
      </c>
      <c r="DV57">
        <v>533</v>
      </c>
      <c r="DW57">
        <v>1.55</v>
      </c>
      <c r="DX57">
        <v>43</v>
      </c>
      <c r="DY57">
        <v>43</v>
      </c>
      <c r="DZ57">
        <v>3</v>
      </c>
      <c r="EA57">
        <v>-1</v>
      </c>
      <c r="EB57">
        <v>-1</v>
      </c>
      <c r="EC57">
        <v>11.13</v>
      </c>
      <c r="ED57">
        <v>0</v>
      </c>
      <c r="EE57">
        <v>0</v>
      </c>
      <c r="EF57">
        <v>365</v>
      </c>
      <c r="EG57">
        <v>14.19</v>
      </c>
      <c r="EH57">
        <v>9.69</v>
      </c>
      <c r="EI57">
        <v>445</v>
      </c>
      <c r="EJ57">
        <v>2525</v>
      </c>
      <c r="EK57">
        <v>2525</v>
      </c>
      <c r="EL57">
        <v>2525</v>
      </c>
      <c r="EM57">
        <v>2525</v>
      </c>
      <c r="EN57">
        <v>2525</v>
      </c>
      <c r="EO57">
        <v>2525</v>
      </c>
      <c r="EP57">
        <v>-1</v>
      </c>
      <c r="EQ57">
        <v>-1</v>
      </c>
      <c r="ER57" s="59"/>
      <c r="ES57">
        <v>2338</v>
      </c>
      <c r="ET57">
        <v>13.91</v>
      </c>
      <c r="EU57">
        <v>0</v>
      </c>
      <c r="EV57">
        <v>0</v>
      </c>
      <c r="EW57">
        <v>365</v>
      </c>
      <c r="EX57">
        <v>445</v>
      </c>
      <c r="EY57">
        <v>21.08</v>
      </c>
      <c r="EZ57">
        <v>21.08</v>
      </c>
      <c r="FA57">
        <v>21.08</v>
      </c>
      <c r="FB57">
        <v>21.08</v>
      </c>
      <c r="FC57">
        <v>21.08</v>
      </c>
      <c r="FD57">
        <v>21.08</v>
      </c>
      <c r="FE57">
        <v>0</v>
      </c>
      <c r="FF57">
        <v>212</v>
      </c>
      <c r="FG57">
        <v>425</v>
      </c>
      <c r="FH57">
        <v>16.25</v>
      </c>
      <c r="FI57">
        <v>533</v>
      </c>
      <c r="FJ57">
        <v>2084</v>
      </c>
      <c r="FK57">
        <v>2084</v>
      </c>
      <c r="FL57">
        <v>12.03</v>
      </c>
      <c r="FM57">
        <v>-1</v>
      </c>
      <c r="FN57">
        <v>0</v>
      </c>
      <c r="FO57">
        <v>0</v>
      </c>
      <c r="FP57">
        <v>0</v>
      </c>
      <c r="FQ57">
        <v>0</v>
      </c>
      <c r="FR57">
        <v>400</v>
      </c>
      <c r="FS57">
        <v>0</v>
      </c>
      <c r="FT57">
        <v>4.56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30</v>
      </c>
      <c r="GF57">
        <v>0</v>
      </c>
      <c r="GG57">
        <v>0</v>
      </c>
      <c r="GH57">
        <v>0</v>
      </c>
      <c r="GI57" s="59" t="s">
        <v>628</v>
      </c>
      <c r="GJ57">
        <v>45840</v>
      </c>
      <c r="GK57">
        <v>35</v>
      </c>
      <c r="GL57">
        <v>3246</v>
      </c>
      <c r="GM57" s="59" t="s">
        <v>632</v>
      </c>
      <c r="GN57" s="59" t="s">
        <v>636</v>
      </c>
      <c r="GO57">
        <v>0</v>
      </c>
      <c r="GP57">
        <v>0</v>
      </c>
      <c r="GQ57">
        <v>9</v>
      </c>
      <c r="GR57" s="59"/>
      <c r="GS57" s="59"/>
      <c r="GU57" s="59"/>
      <c r="GV57" s="59"/>
      <c r="HB57" s="59"/>
    </row>
    <row r="58" spans="1:210" ht="12.75">
      <c r="A58">
        <v>1</v>
      </c>
      <c r="B58" s="59" t="s">
        <v>604</v>
      </c>
      <c r="C58" s="59" t="s">
        <v>605</v>
      </c>
      <c r="D58" s="59" t="s">
        <v>606</v>
      </c>
      <c r="E58" s="59" t="s">
        <v>607</v>
      </c>
      <c r="F58" s="59" t="s">
        <v>607</v>
      </c>
      <c r="G58" s="59" t="s">
        <v>761</v>
      </c>
      <c r="H58" s="59" t="s">
        <v>608</v>
      </c>
      <c r="I58" s="59" t="s">
        <v>762</v>
      </c>
      <c r="J58" s="59" t="s">
        <v>242</v>
      </c>
      <c r="K58">
        <v>8</v>
      </c>
      <c r="L58" s="59" t="s">
        <v>763</v>
      </c>
      <c r="M58" s="59" t="s">
        <v>67</v>
      </c>
      <c r="N58">
        <v>0</v>
      </c>
      <c r="O58" s="59" t="s">
        <v>612</v>
      </c>
      <c r="P58">
        <v>1</v>
      </c>
      <c r="Q58" s="59" t="s">
        <v>764</v>
      </c>
      <c r="R58" s="59" t="s">
        <v>765</v>
      </c>
      <c r="S58" s="59" t="s">
        <v>1085</v>
      </c>
      <c r="T58">
        <v>80</v>
      </c>
      <c r="U58" s="59" t="s">
        <v>77</v>
      </c>
      <c r="V58">
        <v>5435</v>
      </c>
      <c r="W58" s="59" t="s">
        <v>1086</v>
      </c>
      <c r="X58" s="59" t="s">
        <v>613</v>
      </c>
      <c r="Y58">
        <v>1</v>
      </c>
      <c r="Z58" s="59" t="s">
        <v>614</v>
      </c>
      <c r="AA58" s="59"/>
      <c r="AB58">
        <v>122</v>
      </c>
      <c r="AE58" s="59"/>
      <c r="AF58" s="59"/>
      <c r="AJ58" s="59"/>
      <c r="AK58" s="59"/>
      <c r="AL58">
        <v>6188</v>
      </c>
      <c r="AM58">
        <v>386</v>
      </c>
      <c r="AO58" s="59"/>
      <c r="AQ58" s="59"/>
      <c r="AS58">
        <v>17143</v>
      </c>
      <c r="AT58">
        <v>212</v>
      </c>
      <c r="AU58">
        <v>21693</v>
      </c>
      <c r="AV58">
        <v>425</v>
      </c>
      <c r="AW58" s="59" t="s">
        <v>624</v>
      </c>
      <c r="AX58">
        <v>36</v>
      </c>
      <c r="AY58">
        <v>36</v>
      </c>
      <c r="AZ58">
        <v>-1</v>
      </c>
      <c r="BA58">
        <v>46</v>
      </c>
      <c r="BB58">
        <v>106</v>
      </c>
      <c r="BC58">
        <v>-1</v>
      </c>
      <c r="BD58">
        <v>43</v>
      </c>
      <c r="BE58">
        <v>4.49</v>
      </c>
      <c r="BF58">
        <v>53</v>
      </c>
      <c r="BG58">
        <v>59</v>
      </c>
      <c r="BH58">
        <v>1036</v>
      </c>
      <c r="BI58">
        <v>10180</v>
      </c>
      <c r="BJ58">
        <v>-1</v>
      </c>
      <c r="BK58">
        <v>212</v>
      </c>
      <c r="BL58">
        <v>8.39</v>
      </c>
      <c r="BM58">
        <v>1247</v>
      </c>
      <c r="BN58">
        <v>18425</v>
      </c>
      <c r="BO58">
        <v>-1</v>
      </c>
      <c r="BP58">
        <v>197</v>
      </c>
      <c r="BQ58">
        <v>720</v>
      </c>
      <c r="BR58">
        <v>34</v>
      </c>
      <c r="BS58">
        <v>425</v>
      </c>
      <c r="BT58">
        <v>2084</v>
      </c>
      <c r="BU58">
        <v>2084</v>
      </c>
      <c r="BV58">
        <v>12.03</v>
      </c>
      <c r="BW58">
        <v>-1</v>
      </c>
      <c r="BX58">
        <v>-1</v>
      </c>
      <c r="BY58">
        <v>40</v>
      </c>
      <c r="BZ58">
        <v>-1</v>
      </c>
      <c r="CA58">
        <v>50</v>
      </c>
      <c r="CB58">
        <v>-1</v>
      </c>
      <c r="CC58">
        <v>40</v>
      </c>
      <c r="CD58">
        <v>-1</v>
      </c>
      <c r="CE58">
        <v>0</v>
      </c>
      <c r="CF58">
        <v>-1</v>
      </c>
      <c r="CG58">
        <v>40</v>
      </c>
      <c r="CH58">
        <v>-1</v>
      </c>
      <c r="CI58">
        <v>40</v>
      </c>
      <c r="CJ58">
        <v>126.1</v>
      </c>
      <c r="CK58">
        <v>357</v>
      </c>
      <c r="CL58">
        <v>119</v>
      </c>
      <c r="CM58">
        <v>0</v>
      </c>
      <c r="CN58">
        <v>1.89</v>
      </c>
      <c r="CO58">
        <v>0</v>
      </c>
      <c r="CP58">
        <v>0</v>
      </c>
      <c r="CQ58">
        <v>0</v>
      </c>
      <c r="CR58">
        <v>0</v>
      </c>
      <c r="CS58">
        <v>1.72</v>
      </c>
      <c r="CT58">
        <v>16.25</v>
      </c>
      <c r="CU58">
        <v>533</v>
      </c>
      <c r="CV58">
        <v>1.89</v>
      </c>
      <c r="CW58">
        <v>16.25</v>
      </c>
      <c r="CX58">
        <v>533</v>
      </c>
      <c r="CY58">
        <v>1.72</v>
      </c>
      <c r="CZ58">
        <v>72</v>
      </c>
      <c r="DA58">
        <v>72</v>
      </c>
      <c r="DB58">
        <v>5</v>
      </c>
      <c r="DC58">
        <v>11.13</v>
      </c>
      <c r="DD58">
        <v>0</v>
      </c>
      <c r="DE58">
        <v>0</v>
      </c>
      <c r="DF58">
        <v>365</v>
      </c>
      <c r="DG58">
        <v>14.19</v>
      </c>
      <c r="DH58">
        <v>9.69</v>
      </c>
      <c r="DI58">
        <v>445</v>
      </c>
      <c r="DJ58">
        <v>0</v>
      </c>
      <c r="DK58">
        <v>0.75</v>
      </c>
      <c r="DL58">
        <v>0</v>
      </c>
      <c r="DM58">
        <v>3</v>
      </c>
      <c r="DN58">
        <v>0</v>
      </c>
      <c r="DO58">
        <v>0</v>
      </c>
      <c r="DP58">
        <v>432.8</v>
      </c>
      <c r="DQ58">
        <v>872</v>
      </c>
      <c r="DR58">
        <v>468</v>
      </c>
      <c r="DS58">
        <v>0</v>
      </c>
      <c r="DT58">
        <v>1.55</v>
      </c>
      <c r="DU58">
        <v>16.25</v>
      </c>
      <c r="DV58">
        <v>533</v>
      </c>
      <c r="DW58">
        <v>1.55</v>
      </c>
      <c r="DX58">
        <v>43</v>
      </c>
      <c r="DY58">
        <v>43</v>
      </c>
      <c r="DZ58">
        <v>3</v>
      </c>
      <c r="EA58">
        <v>-1</v>
      </c>
      <c r="EB58">
        <v>-1</v>
      </c>
      <c r="EC58">
        <v>11.13</v>
      </c>
      <c r="ED58">
        <v>0</v>
      </c>
      <c r="EE58">
        <v>0</v>
      </c>
      <c r="EF58">
        <v>365</v>
      </c>
      <c r="EG58">
        <v>14.19</v>
      </c>
      <c r="EH58">
        <v>9.69</v>
      </c>
      <c r="EI58">
        <v>445</v>
      </c>
      <c r="EJ58">
        <v>2525</v>
      </c>
      <c r="EK58">
        <v>2525</v>
      </c>
      <c r="EL58">
        <v>2525</v>
      </c>
      <c r="EM58">
        <v>2525</v>
      </c>
      <c r="EN58">
        <v>2525</v>
      </c>
      <c r="EO58">
        <v>2525</v>
      </c>
      <c r="EP58">
        <v>-1</v>
      </c>
      <c r="EQ58">
        <v>-1</v>
      </c>
      <c r="ER58" s="59"/>
      <c r="ES58">
        <v>2338</v>
      </c>
      <c r="ET58">
        <v>13.91</v>
      </c>
      <c r="EU58">
        <v>0</v>
      </c>
      <c r="EV58">
        <v>0</v>
      </c>
      <c r="EW58">
        <v>365</v>
      </c>
      <c r="EX58">
        <v>445</v>
      </c>
      <c r="EY58">
        <v>21.08</v>
      </c>
      <c r="EZ58">
        <v>21.08</v>
      </c>
      <c r="FA58">
        <v>21.08</v>
      </c>
      <c r="FB58">
        <v>21.08</v>
      </c>
      <c r="FC58">
        <v>21.08</v>
      </c>
      <c r="FD58">
        <v>21.08</v>
      </c>
      <c r="FE58">
        <v>0</v>
      </c>
      <c r="FF58">
        <v>212</v>
      </c>
      <c r="FG58">
        <v>425</v>
      </c>
      <c r="FH58">
        <v>16.25</v>
      </c>
      <c r="FI58">
        <v>533</v>
      </c>
      <c r="FJ58">
        <v>2084</v>
      </c>
      <c r="FK58">
        <v>2084</v>
      </c>
      <c r="FL58">
        <v>12.03</v>
      </c>
      <c r="FM58">
        <v>-1</v>
      </c>
      <c r="FN58">
        <v>0</v>
      </c>
      <c r="FO58">
        <v>0</v>
      </c>
      <c r="FP58">
        <v>0</v>
      </c>
      <c r="FQ58">
        <v>0</v>
      </c>
      <c r="FR58">
        <v>400</v>
      </c>
      <c r="FS58">
        <v>0</v>
      </c>
      <c r="FT58">
        <v>4.56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 s="59" t="s">
        <v>629</v>
      </c>
      <c r="GJ58">
        <v>49486</v>
      </c>
      <c r="GK58">
        <v>0</v>
      </c>
      <c r="GL58">
        <v>3840</v>
      </c>
      <c r="GM58" s="59" t="s">
        <v>633</v>
      </c>
      <c r="GN58" s="59" t="s">
        <v>637</v>
      </c>
      <c r="GO58">
        <v>0</v>
      </c>
      <c r="GP58">
        <v>653947136</v>
      </c>
      <c r="GQ58">
        <v>10</v>
      </c>
      <c r="GR58" s="59"/>
      <c r="GS58" s="59"/>
      <c r="GU58" s="59"/>
      <c r="GV58" s="59"/>
      <c r="HB58" s="59"/>
    </row>
    <row r="59" spans="1:210" ht="12.75">
      <c r="A59">
        <v>1</v>
      </c>
      <c r="B59" s="59" t="s">
        <v>604</v>
      </c>
      <c r="C59" s="59" t="s">
        <v>605</v>
      </c>
      <c r="D59" s="59" t="s">
        <v>606</v>
      </c>
      <c r="E59" s="59" t="s">
        <v>607</v>
      </c>
      <c r="F59" s="59" t="s">
        <v>607</v>
      </c>
      <c r="G59" s="59" t="s">
        <v>761</v>
      </c>
      <c r="H59" s="59" t="s">
        <v>608</v>
      </c>
      <c r="I59" s="59" t="s">
        <v>762</v>
      </c>
      <c r="J59" s="59" t="s">
        <v>242</v>
      </c>
      <c r="K59">
        <v>8</v>
      </c>
      <c r="L59" s="59" t="s">
        <v>763</v>
      </c>
      <c r="M59" s="59" t="s">
        <v>67</v>
      </c>
      <c r="N59">
        <v>0</v>
      </c>
      <c r="O59" s="59" t="s">
        <v>612</v>
      </c>
      <c r="P59">
        <v>1</v>
      </c>
      <c r="Q59" s="59" t="s">
        <v>764</v>
      </c>
      <c r="R59" s="59" t="s">
        <v>765</v>
      </c>
      <c r="S59" s="59" t="s">
        <v>1085</v>
      </c>
      <c r="T59">
        <v>80</v>
      </c>
      <c r="U59" s="59" t="s">
        <v>77</v>
      </c>
      <c r="V59">
        <v>5435</v>
      </c>
      <c r="W59" s="59" t="s">
        <v>1086</v>
      </c>
      <c r="X59" s="59" t="s">
        <v>613</v>
      </c>
      <c r="Y59">
        <v>1</v>
      </c>
      <c r="Z59" s="59" t="s">
        <v>614</v>
      </c>
      <c r="AA59" s="59"/>
      <c r="AB59">
        <v>122</v>
      </c>
      <c r="AE59" s="59"/>
      <c r="AF59" s="59"/>
      <c r="AJ59" s="59"/>
      <c r="AK59" s="59"/>
      <c r="AL59">
        <v>6188</v>
      </c>
      <c r="AM59">
        <v>386</v>
      </c>
      <c r="AO59" s="59"/>
      <c r="AQ59" s="59"/>
      <c r="AS59">
        <v>17143</v>
      </c>
      <c r="AT59">
        <v>212</v>
      </c>
      <c r="AU59">
        <v>21693</v>
      </c>
      <c r="AV59">
        <v>425</v>
      </c>
      <c r="AW59" s="59" t="s">
        <v>624</v>
      </c>
      <c r="AX59">
        <v>36</v>
      </c>
      <c r="AY59">
        <v>36</v>
      </c>
      <c r="AZ59">
        <v>-1</v>
      </c>
      <c r="BA59">
        <v>46</v>
      </c>
      <c r="BB59">
        <v>106</v>
      </c>
      <c r="BC59">
        <v>-1</v>
      </c>
      <c r="BD59">
        <v>43</v>
      </c>
      <c r="BE59">
        <v>4.49</v>
      </c>
      <c r="BF59">
        <v>53</v>
      </c>
      <c r="BG59">
        <v>59</v>
      </c>
      <c r="BH59">
        <v>1036</v>
      </c>
      <c r="BI59">
        <v>10180</v>
      </c>
      <c r="BJ59">
        <v>-1</v>
      </c>
      <c r="BK59">
        <v>212</v>
      </c>
      <c r="BL59">
        <v>8.39</v>
      </c>
      <c r="BM59">
        <v>1247</v>
      </c>
      <c r="BN59">
        <v>18425</v>
      </c>
      <c r="BO59">
        <v>-1</v>
      </c>
      <c r="BP59">
        <v>197</v>
      </c>
      <c r="BQ59">
        <v>720</v>
      </c>
      <c r="BR59">
        <v>34</v>
      </c>
      <c r="BS59">
        <v>425</v>
      </c>
      <c r="BT59">
        <v>2084</v>
      </c>
      <c r="BU59">
        <v>2084</v>
      </c>
      <c r="BV59">
        <v>12.03</v>
      </c>
      <c r="BW59">
        <v>-1</v>
      </c>
      <c r="BX59">
        <v>-1</v>
      </c>
      <c r="BY59">
        <v>40</v>
      </c>
      <c r="BZ59">
        <v>-1</v>
      </c>
      <c r="CA59">
        <v>50</v>
      </c>
      <c r="CB59">
        <v>-1</v>
      </c>
      <c r="CC59">
        <v>40</v>
      </c>
      <c r="CD59">
        <v>-1</v>
      </c>
      <c r="CE59">
        <v>0</v>
      </c>
      <c r="CF59">
        <v>-1</v>
      </c>
      <c r="CG59">
        <v>40</v>
      </c>
      <c r="CH59">
        <v>-1</v>
      </c>
      <c r="CI59">
        <v>40</v>
      </c>
      <c r="CJ59">
        <v>126.1</v>
      </c>
      <c r="CK59">
        <v>357</v>
      </c>
      <c r="CL59">
        <v>119</v>
      </c>
      <c r="CM59">
        <v>0</v>
      </c>
      <c r="CN59">
        <v>1.89</v>
      </c>
      <c r="CO59">
        <v>0</v>
      </c>
      <c r="CP59">
        <v>0</v>
      </c>
      <c r="CQ59">
        <v>0</v>
      </c>
      <c r="CR59">
        <v>0</v>
      </c>
      <c r="CS59">
        <v>1.72</v>
      </c>
      <c r="CT59">
        <v>16.25</v>
      </c>
      <c r="CU59">
        <v>533</v>
      </c>
      <c r="CV59">
        <v>1.89</v>
      </c>
      <c r="CW59">
        <v>16.25</v>
      </c>
      <c r="CX59">
        <v>533</v>
      </c>
      <c r="CY59">
        <v>1.72</v>
      </c>
      <c r="CZ59">
        <v>72</v>
      </c>
      <c r="DA59">
        <v>72</v>
      </c>
      <c r="DB59">
        <v>5</v>
      </c>
      <c r="DC59">
        <v>11.13</v>
      </c>
      <c r="DD59">
        <v>0</v>
      </c>
      <c r="DE59">
        <v>0</v>
      </c>
      <c r="DF59">
        <v>365</v>
      </c>
      <c r="DG59">
        <v>14.19</v>
      </c>
      <c r="DH59">
        <v>9.69</v>
      </c>
      <c r="DI59">
        <v>445</v>
      </c>
      <c r="DJ59">
        <v>0</v>
      </c>
      <c r="DK59">
        <v>0.75</v>
      </c>
      <c r="DL59">
        <v>0</v>
      </c>
      <c r="DM59">
        <v>3</v>
      </c>
      <c r="DN59">
        <v>0</v>
      </c>
      <c r="DO59">
        <v>0</v>
      </c>
      <c r="DP59">
        <v>432.8</v>
      </c>
      <c r="DQ59">
        <v>872</v>
      </c>
      <c r="DR59">
        <v>468</v>
      </c>
      <c r="DS59">
        <v>0</v>
      </c>
      <c r="DT59">
        <v>1.55</v>
      </c>
      <c r="DU59">
        <v>16.25</v>
      </c>
      <c r="DV59">
        <v>533</v>
      </c>
      <c r="DW59">
        <v>1.55</v>
      </c>
      <c r="DX59">
        <v>43</v>
      </c>
      <c r="DY59">
        <v>43</v>
      </c>
      <c r="DZ59">
        <v>3</v>
      </c>
      <c r="EA59">
        <v>-1</v>
      </c>
      <c r="EB59">
        <v>-1</v>
      </c>
      <c r="EC59">
        <v>11.13</v>
      </c>
      <c r="ED59">
        <v>0</v>
      </c>
      <c r="EE59">
        <v>0</v>
      </c>
      <c r="EF59">
        <v>365</v>
      </c>
      <c r="EG59">
        <v>14.19</v>
      </c>
      <c r="EH59">
        <v>9.69</v>
      </c>
      <c r="EI59">
        <v>445</v>
      </c>
      <c r="EJ59">
        <v>2525</v>
      </c>
      <c r="EK59">
        <v>2525</v>
      </c>
      <c r="EL59">
        <v>2525</v>
      </c>
      <c r="EM59">
        <v>2525</v>
      </c>
      <c r="EN59">
        <v>2525</v>
      </c>
      <c r="EO59">
        <v>2525</v>
      </c>
      <c r="EP59">
        <v>-1</v>
      </c>
      <c r="EQ59">
        <v>-1</v>
      </c>
      <c r="ER59" s="59"/>
      <c r="ES59">
        <v>2338</v>
      </c>
      <c r="ET59">
        <v>13.91</v>
      </c>
      <c r="EU59">
        <v>0</v>
      </c>
      <c r="EV59">
        <v>0</v>
      </c>
      <c r="EW59">
        <v>365</v>
      </c>
      <c r="EX59">
        <v>445</v>
      </c>
      <c r="EY59">
        <v>21.08</v>
      </c>
      <c r="EZ59">
        <v>21.08</v>
      </c>
      <c r="FA59">
        <v>21.08</v>
      </c>
      <c r="FB59">
        <v>21.08</v>
      </c>
      <c r="FC59">
        <v>21.08</v>
      </c>
      <c r="FD59">
        <v>21.08</v>
      </c>
      <c r="FE59">
        <v>0</v>
      </c>
      <c r="FF59">
        <v>212</v>
      </c>
      <c r="FG59">
        <v>425</v>
      </c>
      <c r="FH59">
        <v>16.25</v>
      </c>
      <c r="FI59">
        <v>533</v>
      </c>
      <c r="FJ59">
        <v>2084</v>
      </c>
      <c r="FK59">
        <v>2084</v>
      </c>
      <c r="FL59">
        <v>12.03</v>
      </c>
      <c r="FM59">
        <v>-1</v>
      </c>
      <c r="FN59">
        <v>0</v>
      </c>
      <c r="FO59">
        <v>0</v>
      </c>
      <c r="FP59">
        <v>0</v>
      </c>
      <c r="FQ59">
        <v>0</v>
      </c>
      <c r="FR59">
        <v>400</v>
      </c>
      <c r="FS59">
        <v>0</v>
      </c>
      <c r="FT59">
        <v>4.56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 s="59" t="s">
        <v>776</v>
      </c>
      <c r="GJ59">
        <v>51557</v>
      </c>
      <c r="GK59">
        <v>0</v>
      </c>
      <c r="GL59">
        <v>3840</v>
      </c>
      <c r="GM59" s="59" t="s">
        <v>633</v>
      </c>
      <c r="GN59" s="59" t="s">
        <v>637</v>
      </c>
      <c r="GO59">
        <v>0</v>
      </c>
      <c r="GP59">
        <v>0</v>
      </c>
      <c r="GQ59">
        <v>11</v>
      </c>
      <c r="GR59" s="59"/>
      <c r="GS59" s="59"/>
      <c r="GU59" s="59"/>
      <c r="GV59" s="59"/>
      <c r="HB59" s="59"/>
    </row>
    <row r="60" spans="1:210" ht="12.75">
      <c r="A60">
        <v>1</v>
      </c>
      <c r="B60" s="59" t="s">
        <v>604</v>
      </c>
      <c r="C60" s="59" t="s">
        <v>605</v>
      </c>
      <c r="D60" s="59" t="s">
        <v>606</v>
      </c>
      <c r="E60" s="59" t="s">
        <v>607</v>
      </c>
      <c r="F60" s="59" t="s">
        <v>607</v>
      </c>
      <c r="G60" s="59" t="s">
        <v>761</v>
      </c>
      <c r="H60" s="59" t="s">
        <v>608</v>
      </c>
      <c r="I60" s="59" t="s">
        <v>762</v>
      </c>
      <c r="J60" s="59" t="s">
        <v>242</v>
      </c>
      <c r="K60">
        <v>8</v>
      </c>
      <c r="L60" s="59" t="s">
        <v>763</v>
      </c>
      <c r="M60" s="59" t="s">
        <v>67</v>
      </c>
      <c r="N60">
        <v>0</v>
      </c>
      <c r="O60" s="59" t="s">
        <v>612</v>
      </c>
      <c r="P60">
        <v>1</v>
      </c>
      <c r="Q60" s="59" t="s">
        <v>764</v>
      </c>
      <c r="R60" s="59" t="s">
        <v>765</v>
      </c>
      <c r="S60" s="59" t="s">
        <v>1085</v>
      </c>
      <c r="T60">
        <v>80</v>
      </c>
      <c r="U60" s="59" t="s">
        <v>77</v>
      </c>
      <c r="V60">
        <v>5435</v>
      </c>
      <c r="W60" s="59" t="s">
        <v>1086</v>
      </c>
      <c r="X60" s="59" t="s">
        <v>613</v>
      </c>
      <c r="Y60">
        <v>1</v>
      </c>
      <c r="Z60" s="59" t="s">
        <v>614</v>
      </c>
      <c r="AA60" s="59"/>
      <c r="AB60">
        <v>122</v>
      </c>
      <c r="AE60" s="59"/>
      <c r="AF60" s="59"/>
      <c r="AJ60" s="59"/>
      <c r="AK60" s="59"/>
      <c r="AL60">
        <v>6188</v>
      </c>
      <c r="AM60">
        <v>386</v>
      </c>
      <c r="AO60" s="59"/>
      <c r="AQ60" s="59"/>
      <c r="AS60">
        <v>17143</v>
      </c>
      <c r="AT60">
        <v>212</v>
      </c>
      <c r="AU60">
        <v>21693</v>
      </c>
      <c r="AV60">
        <v>425</v>
      </c>
      <c r="AW60" s="59" t="s">
        <v>624</v>
      </c>
      <c r="AX60">
        <v>36</v>
      </c>
      <c r="AY60">
        <v>36</v>
      </c>
      <c r="AZ60">
        <v>-1</v>
      </c>
      <c r="BA60">
        <v>46</v>
      </c>
      <c r="BB60">
        <v>106</v>
      </c>
      <c r="BC60">
        <v>-1</v>
      </c>
      <c r="BD60">
        <v>43</v>
      </c>
      <c r="BE60">
        <v>4.49</v>
      </c>
      <c r="BF60">
        <v>53</v>
      </c>
      <c r="BG60">
        <v>59</v>
      </c>
      <c r="BH60">
        <v>1036</v>
      </c>
      <c r="BI60">
        <v>10180</v>
      </c>
      <c r="BJ60">
        <v>-1</v>
      </c>
      <c r="BK60">
        <v>212</v>
      </c>
      <c r="BL60">
        <v>8.39</v>
      </c>
      <c r="BM60">
        <v>1247</v>
      </c>
      <c r="BN60">
        <v>18425</v>
      </c>
      <c r="BO60">
        <v>-1</v>
      </c>
      <c r="BP60">
        <v>197</v>
      </c>
      <c r="BQ60">
        <v>720</v>
      </c>
      <c r="BR60">
        <v>34</v>
      </c>
      <c r="BS60">
        <v>425</v>
      </c>
      <c r="BT60">
        <v>2084</v>
      </c>
      <c r="BU60">
        <v>2084</v>
      </c>
      <c r="BV60">
        <v>12.03</v>
      </c>
      <c r="BW60">
        <v>-1</v>
      </c>
      <c r="BX60">
        <v>-1</v>
      </c>
      <c r="BY60">
        <v>40</v>
      </c>
      <c r="BZ60">
        <v>-1</v>
      </c>
      <c r="CA60">
        <v>50</v>
      </c>
      <c r="CB60">
        <v>-1</v>
      </c>
      <c r="CC60">
        <v>40</v>
      </c>
      <c r="CD60">
        <v>-1</v>
      </c>
      <c r="CE60">
        <v>0</v>
      </c>
      <c r="CF60">
        <v>-1</v>
      </c>
      <c r="CG60">
        <v>40</v>
      </c>
      <c r="CH60">
        <v>-1</v>
      </c>
      <c r="CI60">
        <v>40</v>
      </c>
      <c r="CJ60">
        <v>126.1</v>
      </c>
      <c r="CK60">
        <v>357</v>
      </c>
      <c r="CL60">
        <v>119</v>
      </c>
      <c r="CM60">
        <v>0</v>
      </c>
      <c r="CN60">
        <v>1.89</v>
      </c>
      <c r="CO60">
        <v>0</v>
      </c>
      <c r="CP60">
        <v>0</v>
      </c>
      <c r="CQ60">
        <v>0</v>
      </c>
      <c r="CR60">
        <v>0</v>
      </c>
      <c r="CS60">
        <v>1.72</v>
      </c>
      <c r="CT60">
        <v>16.25</v>
      </c>
      <c r="CU60">
        <v>533</v>
      </c>
      <c r="CV60">
        <v>1.89</v>
      </c>
      <c r="CW60">
        <v>16.25</v>
      </c>
      <c r="CX60">
        <v>533</v>
      </c>
      <c r="CY60">
        <v>1.72</v>
      </c>
      <c r="CZ60">
        <v>72</v>
      </c>
      <c r="DA60">
        <v>72</v>
      </c>
      <c r="DB60">
        <v>5</v>
      </c>
      <c r="DC60">
        <v>11.13</v>
      </c>
      <c r="DD60">
        <v>0</v>
      </c>
      <c r="DE60">
        <v>0</v>
      </c>
      <c r="DF60">
        <v>365</v>
      </c>
      <c r="DG60">
        <v>14.19</v>
      </c>
      <c r="DH60">
        <v>9.69</v>
      </c>
      <c r="DI60">
        <v>445</v>
      </c>
      <c r="DJ60">
        <v>0</v>
      </c>
      <c r="DK60">
        <v>0.75</v>
      </c>
      <c r="DL60">
        <v>0</v>
      </c>
      <c r="DM60">
        <v>3</v>
      </c>
      <c r="DN60">
        <v>0</v>
      </c>
      <c r="DO60">
        <v>0</v>
      </c>
      <c r="DP60">
        <v>432.8</v>
      </c>
      <c r="DQ60">
        <v>872</v>
      </c>
      <c r="DR60">
        <v>468</v>
      </c>
      <c r="DS60">
        <v>0</v>
      </c>
      <c r="DT60">
        <v>1.55</v>
      </c>
      <c r="DU60">
        <v>16.25</v>
      </c>
      <c r="DV60">
        <v>533</v>
      </c>
      <c r="DW60">
        <v>1.55</v>
      </c>
      <c r="DX60">
        <v>43</v>
      </c>
      <c r="DY60">
        <v>43</v>
      </c>
      <c r="DZ60">
        <v>3</v>
      </c>
      <c r="EA60">
        <v>-1</v>
      </c>
      <c r="EB60">
        <v>-1</v>
      </c>
      <c r="EC60">
        <v>11.13</v>
      </c>
      <c r="ED60">
        <v>0</v>
      </c>
      <c r="EE60">
        <v>0</v>
      </c>
      <c r="EF60">
        <v>365</v>
      </c>
      <c r="EG60">
        <v>14.19</v>
      </c>
      <c r="EH60">
        <v>9.69</v>
      </c>
      <c r="EI60">
        <v>445</v>
      </c>
      <c r="EJ60">
        <v>2525</v>
      </c>
      <c r="EK60">
        <v>2525</v>
      </c>
      <c r="EL60">
        <v>2525</v>
      </c>
      <c r="EM60">
        <v>2525</v>
      </c>
      <c r="EN60">
        <v>2525</v>
      </c>
      <c r="EO60">
        <v>2525</v>
      </c>
      <c r="EP60">
        <v>-1</v>
      </c>
      <c r="EQ60">
        <v>-1</v>
      </c>
      <c r="ER60" s="59"/>
      <c r="ES60">
        <v>2338</v>
      </c>
      <c r="ET60">
        <v>13.91</v>
      </c>
      <c r="EU60">
        <v>0</v>
      </c>
      <c r="EV60">
        <v>0</v>
      </c>
      <c r="EW60">
        <v>365</v>
      </c>
      <c r="EX60">
        <v>445</v>
      </c>
      <c r="EY60">
        <v>21.08</v>
      </c>
      <c r="EZ60">
        <v>21.08</v>
      </c>
      <c r="FA60">
        <v>21.08</v>
      </c>
      <c r="FB60">
        <v>21.08</v>
      </c>
      <c r="FC60">
        <v>21.08</v>
      </c>
      <c r="FD60">
        <v>21.08</v>
      </c>
      <c r="FE60">
        <v>0</v>
      </c>
      <c r="FF60">
        <v>212</v>
      </c>
      <c r="FG60">
        <v>425</v>
      </c>
      <c r="FH60">
        <v>16.25</v>
      </c>
      <c r="FI60">
        <v>533</v>
      </c>
      <c r="FJ60">
        <v>2084</v>
      </c>
      <c r="FK60">
        <v>2084</v>
      </c>
      <c r="FL60">
        <v>12.03</v>
      </c>
      <c r="FM60">
        <v>-1</v>
      </c>
      <c r="FN60">
        <v>0</v>
      </c>
      <c r="FO60">
        <v>0</v>
      </c>
      <c r="FP60">
        <v>0</v>
      </c>
      <c r="FQ60">
        <v>0</v>
      </c>
      <c r="FR60">
        <v>400</v>
      </c>
      <c r="FS60">
        <v>0</v>
      </c>
      <c r="FT60">
        <v>4.56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 s="59" t="s">
        <v>1026</v>
      </c>
      <c r="GJ60">
        <v>45866</v>
      </c>
      <c r="GK60">
        <v>0</v>
      </c>
      <c r="GL60">
        <v>0</v>
      </c>
      <c r="GM60" s="59" t="s">
        <v>634</v>
      </c>
      <c r="GN60" s="59" t="s">
        <v>638</v>
      </c>
      <c r="GO60">
        <v>0</v>
      </c>
      <c r="GP60">
        <v>0</v>
      </c>
      <c r="GQ60">
        <v>12</v>
      </c>
      <c r="GR60" s="59"/>
      <c r="GS60" s="59"/>
      <c r="GU60" s="59"/>
      <c r="GV60" s="59"/>
      <c r="HB60" s="59"/>
    </row>
    <row r="61" spans="1:210" ht="12.75">
      <c r="A61">
        <v>1</v>
      </c>
      <c r="B61" s="59" t="s">
        <v>604</v>
      </c>
      <c r="C61" s="59" t="s">
        <v>605</v>
      </c>
      <c r="D61" s="59" t="s">
        <v>606</v>
      </c>
      <c r="E61" s="59" t="s">
        <v>607</v>
      </c>
      <c r="F61" s="59" t="s">
        <v>607</v>
      </c>
      <c r="G61" s="59" t="s">
        <v>761</v>
      </c>
      <c r="H61" s="59" t="s">
        <v>608</v>
      </c>
      <c r="I61" s="59" t="s">
        <v>762</v>
      </c>
      <c r="J61" s="59" t="s">
        <v>242</v>
      </c>
      <c r="K61">
        <v>8</v>
      </c>
      <c r="L61" s="59" t="s">
        <v>763</v>
      </c>
      <c r="M61" s="59" t="s">
        <v>67</v>
      </c>
      <c r="N61">
        <v>0</v>
      </c>
      <c r="O61" s="59" t="s">
        <v>612</v>
      </c>
      <c r="P61">
        <v>1</v>
      </c>
      <c r="Q61" s="59" t="s">
        <v>764</v>
      </c>
      <c r="R61" s="59" t="s">
        <v>765</v>
      </c>
      <c r="S61" s="59" t="s">
        <v>1085</v>
      </c>
      <c r="T61">
        <v>80</v>
      </c>
      <c r="U61" s="59" t="s">
        <v>77</v>
      </c>
      <c r="V61">
        <v>5435</v>
      </c>
      <c r="W61" s="59" t="s">
        <v>1086</v>
      </c>
      <c r="X61" s="59" t="s">
        <v>613</v>
      </c>
      <c r="Y61">
        <v>1</v>
      </c>
      <c r="Z61" s="59" t="s">
        <v>614</v>
      </c>
      <c r="AA61" s="59"/>
      <c r="AB61">
        <v>122</v>
      </c>
      <c r="AE61" s="59"/>
      <c r="AF61" s="59"/>
      <c r="AJ61" s="59"/>
      <c r="AK61" s="59"/>
      <c r="AL61">
        <v>6188</v>
      </c>
      <c r="AM61">
        <v>386</v>
      </c>
      <c r="AO61" s="59"/>
      <c r="AQ61" s="59"/>
      <c r="AS61">
        <v>17143</v>
      </c>
      <c r="AT61">
        <v>212</v>
      </c>
      <c r="AU61">
        <v>21693</v>
      </c>
      <c r="AV61">
        <v>425</v>
      </c>
      <c r="AW61" s="59" t="s">
        <v>624</v>
      </c>
      <c r="AX61">
        <v>36</v>
      </c>
      <c r="AY61">
        <v>36</v>
      </c>
      <c r="AZ61">
        <v>-1</v>
      </c>
      <c r="BA61">
        <v>46</v>
      </c>
      <c r="BB61">
        <v>106</v>
      </c>
      <c r="BC61">
        <v>-1</v>
      </c>
      <c r="BD61">
        <v>43</v>
      </c>
      <c r="BE61">
        <v>4.49</v>
      </c>
      <c r="BF61">
        <v>53</v>
      </c>
      <c r="BG61">
        <v>59</v>
      </c>
      <c r="BH61">
        <v>1036</v>
      </c>
      <c r="BI61">
        <v>10180</v>
      </c>
      <c r="BJ61">
        <v>-1</v>
      </c>
      <c r="BK61">
        <v>212</v>
      </c>
      <c r="BL61">
        <v>8.39</v>
      </c>
      <c r="BM61">
        <v>1247</v>
      </c>
      <c r="BN61">
        <v>18425</v>
      </c>
      <c r="BO61">
        <v>-1</v>
      </c>
      <c r="BP61">
        <v>197</v>
      </c>
      <c r="BQ61">
        <v>720</v>
      </c>
      <c r="BR61">
        <v>34</v>
      </c>
      <c r="BS61">
        <v>425</v>
      </c>
      <c r="BT61">
        <v>2084</v>
      </c>
      <c r="BU61">
        <v>2084</v>
      </c>
      <c r="BV61">
        <v>12.03</v>
      </c>
      <c r="BW61">
        <v>-1</v>
      </c>
      <c r="BX61">
        <v>-1</v>
      </c>
      <c r="BY61">
        <v>40</v>
      </c>
      <c r="BZ61">
        <v>-1</v>
      </c>
      <c r="CA61">
        <v>50</v>
      </c>
      <c r="CB61">
        <v>-1</v>
      </c>
      <c r="CC61">
        <v>40</v>
      </c>
      <c r="CD61">
        <v>-1</v>
      </c>
      <c r="CE61">
        <v>0</v>
      </c>
      <c r="CF61">
        <v>-1</v>
      </c>
      <c r="CG61">
        <v>40</v>
      </c>
      <c r="CH61">
        <v>-1</v>
      </c>
      <c r="CI61">
        <v>40</v>
      </c>
      <c r="CJ61">
        <v>126.1</v>
      </c>
      <c r="CK61">
        <v>357</v>
      </c>
      <c r="CL61">
        <v>119</v>
      </c>
      <c r="CM61">
        <v>0</v>
      </c>
      <c r="CN61">
        <v>1.89</v>
      </c>
      <c r="CO61">
        <v>0</v>
      </c>
      <c r="CP61">
        <v>0</v>
      </c>
      <c r="CQ61">
        <v>0</v>
      </c>
      <c r="CR61">
        <v>0</v>
      </c>
      <c r="CS61">
        <v>1.72</v>
      </c>
      <c r="CT61">
        <v>16.25</v>
      </c>
      <c r="CU61">
        <v>533</v>
      </c>
      <c r="CV61">
        <v>1.89</v>
      </c>
      <c r="CW61">
        <v>16.25</v>
      </c>
      <c r="CX61">
        <v>533</v>
      </c>
      <c r="CY61">
        <v>1.72</v>
      </c>
      <c r="CZ61">
        <v>72</v>
      </c>
      <c r="DA61">
        <v>72</v>
      </c>
      <c r="DB61">
        <v>5</v>
      </c>
      <c r="DC61">
        <v>11.13</v>
      </c>
      <c r="DD61">
        <v>0</v>
      </c>
      <c r="DE61">
        <v>0</v>
      </c>
      <c r="DF61">
        <v>365</v>
      </c>
      <c r="DG61">
        <v>14.19</v>
      </c>
      <c r="DH61">
        <v>9.69</v>
      </c>
      <c r="DI61">
        <v>445</v>
      </c>
      <c r="DJ61">
        <v>0</v>
      </c>
      <c r="DK61">
        <v>0.75</v>
      </c>
      <c r="DL61">
        <v>0</v>
      </c>
      <c r="DM61">
        <v>3</v>
      </c>
      <c r="DN61">
        <v>0</v>
      </c>
      <c r="DO61">
        <v>0</v>
      </c>
      <c r="DP61">
        <v>432.8</v>
      </c>
      <c r="DQ61">
        <v>872</v>
      </c>
      <c r="DR61">
        <v>468</v>
      </c>
      <c r="DS61">
        <v>0</v>
      </c>
      <c r="DT61">
        <v>1.55</v>
      </c>
      <c r="DU61">
        <v>16.25</v>
      </c>
      <c r="DV61">
        <v>533</v>
      </c>
      <c r="DW61">
        <v>1.55</v>
      </c>
      <c r="DX61">
        <v>43</v>
      </c>
      <c r="DY61">
        <v>43</v>
      </c>
      <c r="DZ61">
        <v>3</v>
      </c>
      <c r="EA61">
        <v>-1</v>
      </c>
      <c r="EB61">
        <v>-1</v>
      </c>
      <c r="EC61">
        <v>11.13</v>
      </c>
      <c r="ED61">
        <v>0</v>
      </c>
      <c r="EE61">
        <v>0</v>
      </c>
      <c r="EF61">
        <v>365</v>
      </c>
      <c r="EG61">
        <v>14.19</v>
      </c>
      <c r="EH61">
        <v>9.69</v>
      </c>
      <c r="EI61">
        <v>445</v>
      </c>
      <c r="EJ61">
        <v>2525</v>
      </c>
      <c r="EK61">
        <v>2525</v>
      </c>
      <c r="EL61">
        <v>2525</v>
      </c>
      <c r="EM61">
        <v>2525</v>
      </c>
      <c r="EN61">
        <v>2525</v>
      </c>
      <c r="EO61">
        <v>2525</v>
      </c>
      <c r="EP61">
        <v>-1</v>
      </c>
      <c r="EQ61">
        <v>-1</v>
      </c>
      <c r="ER61" s="59"/>
      <c r="ES61">
        <v>2338</v>
      </c>
      <c r="ET61">
        <v>13.91</v>
      </c>
      <c r="EU61">
        <v>0</v>
      </c>
      <c r="EV61">
        <v>0</v>
      </c>
      <c r="EW61">
        <v>365</v>
      </c>
      <c r="EX61">
        <v>445</v>
      </c>
      <c r="EY61">
        <v>21.08</v>
      </c>
      <c r="EZ61">
        <v>21.08</v>
      </c>
      <c r="FA61">
        <v>21.08</v>
      </c>
      <c r="FB61">
        <v>21.08</v>
      </c>
      <c r="FC61">
        <v>21.08</v>
      </c>
      <c r="FD61">
        <v>21.08</v>
      </c>
      <c r="FE61">
        <v>0</v>
      </c>
      <c r="FF61">
        <v>212</v>
      </c>
      <c r="FG61">
        <v>425</v>
      </c>
      <c r="FH61">
        <v>16.25</v>
      </c>
      <c r="FI61">
        <v>533</v>
      </c>
      <c r="FJ61">
        <v>2084</v>
      </c>
      <c r="FK61">
        <v>2084</v>
      </c>
      <c r="FL61">
        <v>12.03</v>
      </c>
      <c r="FM61">
        <v>-1</v>
      </c>
      <c r="FN61">
        <v>0</v>
      </c>
      <c r="FO61">
        <v>0</v>
      </c>
      <c r="FP61">
        <v>0</v>
      </c>
      <c r="FQ61">
        <v>0</v>
      </c>
      <c r="FR61">
        <v>400</v>
      </c>
      <c r="FS61">
        <v>0</v>
      </c>
      <c r="FT61">
        <v>4.56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 s="59" t="s">
        <v>1027</v>
      </c>
      <c r="GJ61">
        <v>50259</v>
      </c>
      <c r="GK61">
        <v>0</v>
      </c>
      <c r="GL61">
        <v>0</v>
      </c>
      <c r="GM61" s="59" t="s">
        <v>634</v>
      </c>
      <c r="GN61" s="59" t="s">
        <v>638</v>
      </c>
      <c r="GO61">
        <v>0</v>
      </c>
      <c r="GP61">
        <v>0</v>
      </c>
      <c r="GQ61">
        <v>13</v>
      </c>
      <c r="GR61" s="59"/>
      <c r="GS61" s="59"/>
      <c r="GU61" s="59"/>
      <c r="GV61" s="59"/>
      <c r="HB61" s="59"/>
    </row>
    <row r="62" spans="1:210" ht="12.75">
      <c r="A62">
        <v>1</v>
      </c>
      <c r="B62" s="59" t="s">
        <v>604</v>
      </c>
      <c r="C62" s="59" t="s">
        <v>605</v>
      </c>
      <c r="D62" s="59" t="s">
        <v>606</v>
      </c>
      <c r="E62" s="59" t="s">
        <v>607</v>
      </c>
      <c r="F62" s="59" t="s">
        <v>607</v>
      </c>
      <c r="G62" s="59" t="s">
        <v>761</v>
      </c>
      <c r="H62" s="59" t="s">
        <v>608</v>
      </c>
      <c r="I62" s="59" t="s">
        <v>762</v>
      </c>
      <c r="J62" s="59" t="s">
        <v>242</v>
      </c>
      <c r="K62">
        <v>8</v>
      </c>
      <c r="L62" s="59" t="s">
        <v>763</v>
      </c>
      <c r="M62" s="59" t="s">
        <v>67</v>
      </c>
      <c r="N62">
        <v>0</v>
      </c>
      <c r="O62" s="59" t="s">
        <v>612</v>
      </c>
      <c r="P62">
        <v>1</v>
      </c>
      <c r="Q62" s="59" t="s">
        <v>764</v>
      </c>
      <c r="R62" s="59" t="s">
        <v>765</v>
      </c>
      <c r="S62" s="59" t="s">
        <v>1085</v>
      </c>
      <c r="T62">
        <v>80</v>
      </c>
      <c r="U62" s="59" t="s">
        <v>77</v>
      </c>
      <c r="V62">
        <v>5435</v>
      </c>
      <c r="W62" s="59" t="s">
        <v>1086</v>
      </c>
      <c r="X62" s="59" t="s">
        <v>613</v>
      </c>
      <c r="Y62">
        <v>1</v>
      </c>
      <c r="Z62" s="59" t="s">
        <v>614</v>
      </c>
      <c r="AA62" s="59"/>
      <c r="AB62">
        <v>122</v>
      </c>
      <c r="AE62" s="59"/>
      <c r="AF62" s="59"/>
      <c r="AJ62" s="59"/>
      <c r="AK62" s="59"/>
      <c r="AL62">
        <v>6188</v>
      </c>
      <c r="AM62">
        <v>386</v>
      </c>
      <c r="AO62" s="59"/>
      <c r="AQ62" s="59"/>
      <c r="AS62">
        <v>17143</v>
      </c>
      <c r="AT62">
        <v>212</v>
      </c>
      <c r="AU62">
        <v>21693</v>
      </c>
      <c r="AV62">
        <v>425</v>
      </c>
      <c r="AW62" s="59" t="s">
        <v>624</v>
      </c>
      <c r="AX62">
        <v>36</v>
      </c>
      <c r="AY62">
        <v>36</v>
      </c>
      <c r="AZ62">
        <v>-1</v>
      </c>
      <c r="BA62">
        <v>46</v>
      </c>
      <c r="BB62">
        <v>106</v>
      </c>
      <c r="BC62">
        <v>-1</v>
      </c>
      <c r="BD62">
        <v>43</v>
      </c>
      <c r="BE62">
        <v>4.49</v>
      </c>
      <c r="BF62">
        <v>53</v>
      </c>
      <c r="BG62">
        <v>59</v>
      </c>
      <c r="BH62">
        <v>1036</v>
      </c>
      <c r="BI62">
        <v>10180</v>
      </c>
      <c r="BJ62">
        <v>-1</v>
      </c>
      <c r="BK62">
        <v>212</v>
      </c>
      <c r="BL62">
        <v>8.39</v>
      </c>
      <c r="BM62">
        <v>1247</v>
      </c>
      <c r="BN62">
        <v>18425</v>
      </c>
      <c r="BO62">
        <v>-1</v>
      </c>
      <c r="BP62">
        <v>197</v>
      </c>
      <c r="BQ62">
        <v>720</v>
      </c>
      <c r="BR62">
        <v>34</v>
      </c>
      <c r="BS62">
        <v>425</v>
      </c>
      <c r="BT62">
        <v>2084</v>
      </c>
      <c r="BU62">
        <v>2084</v>
      </c>
      <c r="BV62">
        <v>12.03</v>
      </c>
      <c r="BW62">
        <v>-1</v>
      </c>
      <c r="BX62">
        <v>-1</v>
      </c>
      <c r="BY62">
        <v>40</v>
      </c>
      <c r="BZ62">
        <v>-1</v>
      </c>
      <c r="CA62">
        <v>50</v>
      </c>
      <c r="CB62">
        <v>-1</v>
      </c>
      <c r="CC62">
        <v>40</v>
      </c>
      <c r="CD62">
        <v>-1</v>
      </c>
      <c r="CE62">
        <v>0</v>
      </c>
      <c r="CF62">
        <v>-1</v>
      </c>
      <c r="CG62">
        <v>40</v>
      </c>
      <c r="CH62">
        <v>-1</v>
      </c>
      <c r="CI62">
        <v>40</v>
      </c>
      <c r="CJ62">
        <v>126.1</v>
      </c>
      <c r="CK62">
        <v>357</v>
      </c>
      <c r="CL62">
        <v>119</v>
      </c>
      <c r="CM62">
        <v>0</v>
      </c>
      <c r="CN62">
        <v>1.89</v>
      </c>
      <c r="CO62">
        <v>0</v>
      </c>
      <c r="CP62">
        <v>0</v>
      </c>
      <c r="CQ62">
        <v>0</v>
      </c>
      <c r="CR62">
        <v>0</v>
      </c>
      <c r="CS62">
        <v>1.72</v>
      </c>
      <c r="CT62">
        <v>16.25</v>
      </c>
      <c r="CU62">
        <v>533</v>
      </c>
      <c r="CV62">
        <v>1.89</v>
      </c>
      <c r="CW62">
        <v>16.25</v>
      </c>
      <c r="CX62">
        <v>533</v>
      </c>
      <c r="CY62">
        <v>1.72</v>
      </c>
      <c r="CZ62">
        <v>72</v>
      </c>
      <c r="DA62">
        <v>72</v>
      </c>
      <c r="DB62">
        <v>5</v>
      </c>
      <c r="DC62">
        <v>11.13</v>
      </c>
      <c r="DD62">
        <v>0</v>
      </c>
      <c r="DE62">
        <v>0</v>
      </c>
      <c r="DF62">
        <v>365</v>
      </c>
      <c r="DG62">
        <v>14.19</v>
      </c>
      <c r="DH62">
        <v>9.69</v>
      </c>
      <c r="DI62">
        <v>445</v>
      </c>
      <c r="DJ62">
        <v>0</v>
      </c>
      <c r="DK62">
        <v>0.75</v>
      </c>
      <c r="DL62">
        <v>0</v>
      </c>
      <c r="DM62">
        <v>3</v>
      </c>
      <c r="DN62">
        <v>0</v>
      </c>
      <c r="DO62">
        <v>0</v>
      </c>
      <c r="DP62">
        <v>432.8</v>
      </c>
      <c r="DQ62">
        <v>872</v>
      </c>
      <c r="DR62">
        <v>468</v>
      </c>
      <c r="DS62">
        <v>0</v>
      </c>
      <c r="DT62">
        <v>1.55</v>
      </c>
      <c r="DU62">
        <v>16.25</v>
      </c>
      <c r="DV62">
        <v>533</v>
      </c>
      <c r="DW62">
        <v>1.55</v>
      </c>
      <c r="DX62">
        <v>43</v>
      </c>
      <c r="DY62">
        <v>43</v>
      </c>
      <c r="DZ62">
        <v>3</v>
      </c>
      <c r="EA62">
        <v>-1</v>
      </c>
      <c r="EB62">
        <v>-1</v>
      </c>
      <c r="EC62">
        <v>11.13</v>
      </c>
      <c r="ED62">
        <v>0</v>
      </c>
      <c r="EE62">
        <v>0</v>
      </c>
      <c r="EF62">
        <v>365</v>
      </c>
      <c r="EG62">
        <v>14.19</v>
      </c>
      <c r="EH62">
        <v>9.69</v>
      </c>
      <c r="EI62">
        <v>445</v>
      </c>
      <c r="EJ62">
        <v>2525</v>
      </c>
      <c r="EK62">
        <v>2525</v>
      </c>
      <c r="EL62">
        <v>2525</v>
      </c>
      <c r="EM62">
        <v>2525</v>
      </c>
      <c r="EN62">
        <v>2525</v>
      </c>
      <c r="EO62">
        <v>2525</v>
      </c>
      <c r="EP62">
        <v>-1</v>
      </c>
      <c r="EQ62">
        <v>-1</v>
      </c>
      <c r="ER62" s="59"/>
      <c r="ES62">
        <v>2338</v>
      </c>
      <c r="ET62">
        <v>13.91</v>
      </c>
      <c r="EU62">
        <v>0</v>
      </c>
      <c r="EV62">
        <v>0</v>
      </c>
      <c r="EW62">
        <v>365</v>
      </c>
      <c r="EX62">
        <v>445</v>
      </c>
      <c r="EY62">
        <v>21.08</v>
      </c>
      <c r="EZ62">
        <v>21.08</v>
      </c>
      <c r="FA62">
        <v>21.08</v>
      </c>
      <c r="FB62">
        <v>21.08</v>
      </c>
      <c r="FC62">
        <v>21.08</v>
      </c>
      <c r="FD62">
        <v>21.08</v>
      </c>
      <c r="FE62">
        <v>0</v>
      </c>
      <c r="FF62">
        <v>212</v>
      </c>
      <c r="FG62">
        <v>425</v>
      </c>
      <c r="FH62">
        <v>16.25</v>
      </c>
      <c r="FI62">
        <v>533</v>
      </c>
      <c r="FJ62">
        <v>2084</v>
      </c>
      <c r="FK62">
        <v>2084</v>
      </c>
      <c r="FL62">
        <v>12.03</v>
      </c>
      <c r="FM62">
        <v>-1</v>
      </c>
      <c r="FN62">
        <v>0</v>
      </c>
      <c r="FO62">
        <v>0</v>
      </c>
      <c r="FP62">
        <v>0</v>
      </c>
      <c r="FQ62">
        <v>0</v>
      </c>
      <c r="FR62">
        <v>400</v>
      </c>
      <c r="FS62">
        <v>0</v>
      </c>
      <c r="FT62">
        <v>4.56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 s="59" t="s">
        <v>942</v>
      </c>
      <c r="GJ62">
        <v>40723</v>
      </c>
      <c r="GK62">
        <v>0</v>
      </c>
      <c r="GL62">
        <v>3831</v>
      </c>
      <c r="GM62" s="59" t="s">
        <v>632</v>
      </c>
      <c r="GN62" s="59" t="s">
        <v>636</v>
      </c>
      <c r="GO62">
        <v>0</v>
      </c>
      <c r="GP62">
        <v>0</v>
      </c>
      <c r="GQ62">
        <v>14</v>
      </c>
      <c r="GR62" s="59"/>
      <c r="GS62" s="59"/>
      <c r="GU62" s="59"/>
      <c r="GV62" s="59"/>
      <c r="HB62" s="59"/>
    </row>
    <row r="63" spans="1:210" ht="12.75">
      <c r="A63">
        <v>1</v>
      </c>
      <c r="B63" s="59" t="s">
        <v>604</v>
      </c>
      <c r="C63" s="59" t="s">
        <v>605</v>
      </c>
      <c r="D63" s="59" t="s">
        <v>606</v>
      </c>
      <c r="E63" s="59" t="s">
        <v>607</v>
      </c>
      <c r="F63" s="59" t="s">
        <v>607</v>
      </c>
      <c r="G63" s="59" t="s">
        <v>761</v>
      </c>
      <c r="H63" s="59" t="s">
        <v>608</v>
      </c>
      <c r="I63" s="59" t="s">
        <v>762</v>
      </c>
      <c r="J63" s="59" t="s">
        <v>242</v>
      </c>
      <c r="K63">
        <v>8</v>
      </c>
      <c r="L63" s="59" t="s">
        <v>763</v>
      </c>
      <c r="M63" s="59" t="s">
        <v>67</v>
      </c>
      <c r="N63">
        <v>0</v>
      </c>
      <c r="O63" s="59" t="s">
        <v>612</v>
      </c>
      <c r="P63">
        <v>1</v>
      </c>
      <c r="Q63" s="59" t="s">
        <v>764</v>
      </c>
      <c r="R63" s="59" t="s">
        <v>765</v>
      </c>
      <c r="S63" s="59" t="s">
        <v>1085</v>
      </c>
      <c r="T63">
        <v>80</v>
      </c>
      <c r="U63" s="59" t="s">
        <v>77</v>
      </c>
      <c r="V63">
        <v>5435</v>
      </c>
      <c r="W63" s="59" t="s">
        <v>1086</v>
      </c>
      <c r="X63" s="59" t="s">
        <v>613</v>
      </c>
      <c r="Y63">
        <v>1</v>
      </c>
      <c r="Z63" s="59" t="s">
        <v>614</v>
      </c>
      <c r="AA63" s="59"/>
      <c r="AB63">
        <v>122</v>
      </c>
      <c r="AE63" s="59"/>
      <c r="AF63" s="59"/>
      <c r="AJ63" s="59"/>
      <c r="AK63" s="59"/>
      <c r="AL63">
        <v>6188</v>
      </c>
      <c r="AM63">
        <v>386</v>
      </c>
      <c r="AO63" s="59"/>
      <c r="AQ63" s="59"/>
      <c r="AS63">
        <v>17143</v>
      </c>
      <c r="AT63">
        <v>212</v>
      </c>
      <c r="AU63">
        <v>21693</v>
      </c>
      <c r="AV63">
        <v>425</v>
      </c>
      <c r="AW63" s="59" t="s">
        <v>624</v>
      </c>
      <c r="AX63">
        <v>36</v>
      </c>
      <c r="AY63">
        <v>36</v>
      </c>
      <c r="AZ63">
        <v>-1</v>
      </c>
      <c r="BA63">
        <v>46</v>
      </c>
      <c r="BB63">
        <v>106</v>
      </c>
      <c r="BC63">
        <v>-1</v>
      </c>
      <c r="BD63">
        <v>43</v>
      </c>
      <c r="BE63">
        <v>4.49</v>
      </c>
      <c r="BF63">
        <v>53</v>
      </c>
      <c r="BG63">
        <v>59</v>
      </c>
      <c r="BH63">
        <v>1036</v>
      </c>
      <c r="BI63">
        <v>10180</v>
      </c>
      <c r="BJ63">
        <v>-1</v>
      </c>
      <c r="BK63">
        <v>212</v>
      </c>
      <c r="BL63">
        <v>8.39</v>
      </c>
      <c r="BM63">
        <v>1247</v>
      </c>
      <c r="BN63">
        <v>18425</v>
      </c>
      <c r="BO63">
        <v>-1</v>
      </c>
      <c r="BP63">
        <v>197</v>
      </c>
      <c r="BQ63">
        <v>720</v>
      </c>
      <c r="BR63">
        <v>34</v>
      </c>
      <c r="BS63">
        <v>425</v>
      </c>
      <c r="BT63">
        <v>2084</v>
      </c>
      <c r="BU63">
        <v>2084</v>
      </c>
      <c r="BV63">
        <v>12.03</v>
      </c>
      <c r="BW63">
        <v>-1</v>
      </c>
      <c r="BX63">
        <v>-1</v>
      </c>
      <c r="BY63">
        <v>40</v>
      </c>
      <c r="BZ63">
        <v>-1</v>
      </c>
      <c r="CA63">
        <v>50</v>
      </c>
      <c r="CB63">
        <v>-1</v>
      </c>
      <c r="CC63">
        <v>40</v>
      </c>
      <c r="CD63">
        <v>-1</v>
      </c>
      <c r="CE63">
        <v>0</v>
      </c>
      <c r="CF63">
        <v>-1</v>
      </c>
      <c r="CG63">
        <v>40</v>
      </c>
      <c r="CH63">
        <v>-1</v>
      </c>
      <c r="CI63">
        <v>40</v>
      </c>
      <c r="CJ63">
        <v>126.1</v>
      </c>
      <c r="CK63">
        <v>357</v>
      </c>
      <c r="CL63">
        <v>119</v>
      </c>
      <c r="CM63">
        <v>0</v>
      </c>
      <c r="CN63">
        <v>1.89</v>
      </c>
      <c r="CO63">
        <v>0</v>
      </c>
      <c r="CP63">
        <v>0</v>
      </c>
      <c r="CQ63">
        <v>0</v>
      </c>
      <c r="CR63">
        <v>0</v>
      </c>
      <c r="CS63">
        <v>1.72</v>
      </c>
      <c r="CT63">
        <v>16.25</v>
      </c>
      <c r="CU63">
        <v>533</v>
      </c>
      <c r="CV63">
        <v>1.89</v>
      </c>
      <c r="CW63">
        <v>16.25</v>
      </c>
      <c r="CX63">
        <v>533</v>
      </c>
      <c r="CY63">
        <v>1.72</v>
      </c>
      <c r="CZ63">
        <v>72</v>
      </c>
      <c r="DA63">
        <v>72</v>
      </c>
      <c r="DB63">
        <v>5</v>
      </c>
      <c r="DC63">
        <v>11.13</v>
      </c>
      <c r="DD63">
        <v>0</v>
      </c>
      <c r="DE63">
        <v>0</v>
      </c>
      <c r="DF63">
        <v>365</v>
      </c>
      <c r="DG63">
        <v>14.19</v>
      </c>
      <c r="DH63">
        <v>9.69</v>
      </c>
      <c r="DI63">
        <v>445</v>
      </c>
      <c r="DJ63">
        <v>0</v>
      </c>
      <c r="DK63">
        <v>0.75</v>
      </c>
      <c r="DL63">
        <v>0</v>
      </c>
      <c r="DM63">
        <v>3</v>
      </c>
      <c r="DN63">
        <v>0</v>
      </c>
      <c r="DO63">
        <v>0</v>
      </c>
      <c r="DP63">
        <v>432.8</v>
      </c>
      <c r="DQ63">
        <v>872</v>
      </c>
      <c r="DR63">
        <v>468</v>
      </c>
      <c r="DS63">
        <v>0</v>
      </c>
      <c r="DT63">
        <v>1.55</v>
      </c>
      <c r="DU63">
        <v>16.25</v>
      </c>
      <c r="DV63">
        <v>533</v>
      </c>
      <c r="DW63">
        <v>1.55</v>
      </c>
      <c r="DX63">
        <v>43</v>
      </c>
      <c r="DY63">
        <v>43</v>
      </c>
      <c r="DZ63">
        <v>3</v>
      </c>
      <c r="EA63">
        <v>-1</v>
      </c>
      <c r="EB63">
        <v>-1</v>
      </c>
      <c r="EC63">
        <v>11.13</v>
      </c>
      <c r="ED63">
        <v>0</v>
      </c>
      <c r="EE63">
        <v>0</v>
      </c>
      <c r="EF63">
        <v>365</v>
      </c>
      <c r="EG63">
        <v>14.19</v>
      </c>
      <c r="EH63">
        <v>9.69</v>
      </c>
      <c r="EI63">
        <v>445</v>
      </c>
      <c r="EJ63">
        <v>2525</v>
      </c>
      <c r="EK63">
        <v>2525</v>
      </c>
      <c r="EL63">
        <v>2525</v>
      </c>
      <c r="EM63">
        <v>2525</v>
      </c>
      <c r="EN63">
        <v>2525</v>
      </c>
      <c r="EO63">
        <v>2525</v>
      </c>
      <c r="EP63">
        <v>-1</v>
      </c>
      <c r="EQ63">
        <v>-1</v>
      </c>
      <c r="ER63" s="59"/>
      <c r="ES63">
        <v>2338</v>
      </c>
      <c r="ET63">
        <v>13.91</v>
      </c>
      <c r="EU63">
        <v>0</v>
      </c>
      <c r="EV63">
        <v>0</v>
      </c>
      <c r="EW63">
        <v>365</v>
      </c>
      <c r="EX63">
        <v>445</v>
      </c>
      <c r="EY63">
        <v>21.08</v>
      </c>
      <c r="EZ63">
        <v>21.08</v>
      </c>
      <c r="FA63">
        <v>21.08</v>
      </c>
      <c r="FB63">
        <v>21.08</v>
      </c>
      <c r="FC63">
        <v>21.08</v>
      </c>
      <c r="FD63">
        <v>21.08</v>
      </c>
      <c r="FE63">
        <v>0</v>
      </c>
      <c r="FF63">
        <v>212</v>
      </c>
      <c r="FG63">
        <v>425</v>
      </c>
      <c r="FH63">
        <v>16.25</v>
      </c>
      <c r="FI63">
        <v>533</v>
      </c>
      <c r="FJ63">
        <v>2084</v>
      </c>
      <c r="FK63">
        <v>2084</v>
      </c>
      <c r="FL63">
        <v>12.03</v>
      </c>
      <c r="FM63">
        <v>-1</v>
      </c>
      <c r="FN63">
        <v>0</v>
      </c>
      <c r="FO63">
        <v>0</v>
      </c>
      <c r="FP63">
        <v>0</v>
      </c>
      <c r="FQ63">
        <v>0</v>
      </c>
      <c r="FR63">
        <v>400</v>
      </c>
      <c r="FS63">
        <v>0</v>
      </c>
      <c r="FT63">
        <v>4.56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105</v>
      </c>
      <c r="GF63">
        <v>0</v>
      </c>
      <c r="GG63">
        <v>0</v>
      </c>
      <c r="GH63">
        <v>0</v>
      </c>
      <c r="GI63" s="59" t="s">
        <v>1028</v>
      </c>
      <c r="GJ63">
        <v>50210</v>
      </c>
      <c r="GK63">
        <v>105</v>
      </c>
      <c r="GL63">
        <v>3834</v>
      </c>
      <c r="GM63" s="59" t="s">
        <v>635</v>
      </c>
      <c r="GN63" s="59" t="s">
        <v>639</v>
      </c>
      <c r="GO63">
        <v>0</v>
      </c>
      <c r="GP63">
        <v>0</v>
      </c>
      <c r="GQ63">
        <v>15</v>
      </c>
      <c r="GR63" s="59"/>
      <c r="GS63" s="59"/>
      <c r="GU63" s="59"/>
      <c r="GV63" s="59"/>
      <c r="HB63" s="59"/>
    </row>
    <row r="64" spans="1:210" ht="12.75">
      <c r="A64">
        <v>1</v>
      </c>
      <c r="B64" s="59" t="s">
        <v>604</v>
      </c>
      <c r="C64" s="59" t="s">
        <v>605</v>
      </c>
      <c r="D64" s="59" t="s">
        <v>606</v>
      </c>
      <c r="E64" s="59" t="s">
        <v>607</v>
      </c>
      <c r="F64" s="59" t="s">
        <v>607</v>
      </c>
      <c r="G64" s="59" t="s">
        <v>761</v>
      </c>
      <c r="H64" s="59" t="s">
        <v>608</v>
      </c>
      <c r="I64" s="59" t="s">
        <v>762</v>
      </c>
      <c r="J64" s="59" t="s">
        <v>242</v>
      </c>
      <c r="K64">
        <v>8</v>
      </c>
      <c r="L64" s="59" t="s">
        <v>763</v>
      </c>
      <c r="M64" s="59" t="s">
        <v>67</v>
      </c>
      <c r="N64">
        <v>0</v>
      </c>
      <c r="O64" s="59" t="s">
        <v>612</v>
      </c>
      <c r="P64">
        <v>1</v>
      </c>
      <c r="Q64" s="59" t="s">
        <v>764</v>
      </c>
      <c r="R64" s="59" t="s">
        <v>765</v>
      </c>
      <c r="S64" s="59" t="s">
        <v>1085</v>
      </c>
      <c r="T64">
        <v>80</v>
      </c>
      <c r="U64" s="59" t="s">
        <v>77</v>
      </c>
      <c r="V64">
        <v>5435</v>
      </c>
      <c r="W64" s="59" t="s">
        <v>1086</v>
      </c>
      <c r="X64" s="59" t="s">
        <v>613</v>
      </c>
      <c r="Y64">
        <v>1</v>
      </c>
      <c r="Z64" s="59" t="s">
        <v>614</v>
      </c>
      <c r="AA64" s="59"/>
      <c r="AB64">
        <v>122</v>
      </c>
      <c r="AE64" s="59"/>
      <c r="AF64" s="59"/>
      <c r="AJ64" s="59"/>
      <c r="AK64" s="59"/>
      <c r="AL64">
        <v>6188</v>
      </c>
      <c r="AM64">
        <v>386</v>
      </c>
      <c r="AO64" s="59"/>
      <c r="AQ64" s="59"/>
      <c r="AS64">
        <v>17143</v>
      </c>
      <c r="AT64">
        <v>212</v>
      </c>
      <c r="AU64">
        <v>21693</v>
      </c>
      <c r="AV64">
        <v>425</v>
      </c>
      <c r="AW64" s="59" t="s">
        <v>624</v>
      </c>
      <c r="AX64">
        <v>36</v>
      </c>
      <c r="AY64">
        <v>36</v>
      </c>
      <c r="AZ64">
        <v>-1</v>
      </c>
      <c r="BA64">
        <v>46</v>
      </c>
      <c r="BB64">
        <v>106</v>
      </c>
      <c r="BC64">
        <v>-1</v>
      </c>
      <c r="BD64">
        <v>43</v>
      </c>
      <c r="BE64">
        <v>4.49</v>
      </c>
      <c r="BF64">
        <v>53</v>
      </c>
      <c r="BG64">
        <v>59</v>
      </c>
      <c r="BH64">
        <v>1036</v>
      </c>
      <c r="BI64">
        <v>10180</v>
      </c>
      <c r="BJ64">
        <v>-1</v>
      </c>
      <c r="BK64">
        <v>212</v>
      </c>
      <c r="BL64">
        <v>8.39</v>
      </c>
      <c r="BM64">
        <v>1247</v>
      </c>
      <c r="BN64">
        <v>18425</v>
      </c>
      <c r="BO64">
        <v>-1</v>
      </c>
      <c r="BP64">
        <v>197</v>
      </c>
      <c r="BQ64">
        <v>720</v>
      </c>
      <c r="BR64">
        <v>34</v>
      </c>
      <c r="BS64">
        <v>425</v>
      </c>
      <c r="BT64">
        <v>2084</v>
      </c>
      <c r="BU64">
        <v>2084</v>
      </c>
      <c r="BV64">
        <v>12.03</v>
      </c>
      <c r="BW64">
        <v>-1</v>
      </c>
      <c r="BX64">
        <v>-1</v>
      </c>
      <c r="BY64">
        <v>40</v>
      </c>
      <c r="BZ64">
        <v>-1</v>
      </c>
      <c r="CA64">
        <v>50</v>
      </c>
      <c r="CB64">
        <v>-1</v>
      </c>
      <c r="CC64">
        <v>40</v>
      </c>
      <c r="CD64">
        <v>-1</v>
      </c>
      <c r="CE64">
        <v>0</v>
      </c>
      <c r="CF64">
        <v>-1</v>
      </c>
      <c r="CG64">
        <v>40</v>
      </c>
      <c r="CH64">
        <v>-1</v>
      </c>
      <c r="CI64">
        <v>40</v>
      </c>
      <c r="CJ64">
        <v>126.1</v>
      </c>
      <c r="CK64">
        <v>357</v>
      </c>
      <c r="CL64">
        <v>119</v>
      </c>
      <c r="CM64">
        <v>0</v>
      </c>
      <c r="CN64">
        <v>1.89</v>
      </c>
      <c r="CO64">
        <v>0</v>
      </c>
      <c r="CP64">
        <v>0</v>
      </c>
      <c r="CQ64">
        <v>0</v>
      </c>
      <c r="CR64">
        <v>0</v>
      </c>
      <c r="CS64">
        <v>1.72</v>
      </c>
      <c r="CT64">
        <v>16.25</v>
      </c>
      <c r="CU64">
        <v>533</v>
      </c>
      <c r="CV64">
        <v>1.89</v>
      </c>
      <c r="CW64">
        <v>16.25</v>
      </c>
      <c r="CX64">
        <v>533</v>
      </c>
      <c r="CY64">
        <v>1.72</v>
      </c>
      <c r="CZ64">
        <v>72</v>
      </c>
      <c r="DA64">
        <v>72</v>
      </c>
      <c r="DB64">
        <v>5</v>
      </c>
      <c r="DC64">
        <v>11.13</v>
      </c>
      <c r="DD64">
        <v>0</v>
      </c>
      <c r="DE64">
        <v>0</v>
      </c>
      <c r="DF64">
        <v>365</v>
      </c>
      <c r="DG64">
        <v>14.19</v>
      </c>
      <c r="DH64">
        <v>9.69</v>
      </c>
      <c r="DI64">
        <v>445</v>
      </c>
      <c r="DJ64">
        <v>0</v>
      </c>
      <c r="DK64">
        <v>0.75</v>
      </c>
      <c r="DL64">
        <v>0</v>
      </c>
      <c r="DM64">
        <v>3</v>
      </c>
      <c r="DN64">
        <v>0</v>
      </c>
      <c r="DO64">
        <v>0</v>
      </c>
      <c r="DP64">
        <v>432.8</v>
      </c>
      <c r="DQ64">
        <v>872</v>
      </c>
      <c r="DR64">
        <v>468</v>
      </c>
      <c r="DS64">
        <v>0</v>
      </c>
      <c r="DT64">
        <v>1.55</v>
      </c>
      <c r="DU64">
        <v>16.25</v>
      </c>
      <c r="DV64">
        <v>533</v>
      </c>
      <c r="DW64">
        <v>1.55</v>
      </c>
      <c r="DX64">
        <v>43</v>
      </c>
      <c r="DY64">
        <v>43</v>
      </c>
      <c r="DZ64">
        <v>3</v>
      </c>
      <c r="EA64">
        <v>-1</v>
      </c>
      <c r="EB64">
        <v>-1</v>
      </c>
      <c r="EC64">
        <v>11.13</v>
      </c>
      <c r="ED64">
        <v>0</v>
      </c>
      <c r="EE64">
        <v>0</v>
      </c>
      <c r="EF64">
        <v>365</v>
      </c>
      <c r="EG64">
        <v>14.19</v>
      </c>
      <c r="EH64">
        <v>9.69</v>
      </c>
      <c r="EI64">
        <v>445</v>
      </c>
      <c r="EJ64">
        <v>2525</v>
      </c>
      <c r="EK64">
        <v>2525</v>
      </c>
      <c r="EL64">
        <v>2525</v>
      </c>
      <c r="EM64">
        <v>2525</v>
      </c>
      <c r="EN64">
        <v>2525</v>
      </c>
      <c r="EO64">
        <v>2525</v>
      </c>
      <c r="EP64">
        <v>-1</v>
      </c>
      <c r="EQ64">
        <v>-1</v>
      </c>
      <c r="ER64" s="59"/>
      <c r="ES64">
        <v>2338</v>
      </c>
      <c r="ET64">
        <v>13.91</v>
      </c>
      <c r="EU64">
        <v>0</v>
      </c>
      <c r="EV64">
        <v>0</v>
      </c>
      <c r="EW64">
        <v>365</v>
      </c>
      <c r="EX64">
        <v>445</v>
      </c>
      <c r="EY64">
        <v>21.08</v>
      </c>
      <c r="EZ64">
        <v>21.08</v>
      </c>
      <c r="FA64">
        <v>21.08</v>
      </c>
      <c r="FB64">
        <v>21.08</v>
      </c>
      <c r="FC64">
        <v>21.08</v>
      </c>
      <c r="FD64">
        <v>21.08</v>
      </c>
      <c r="FE64">
        <v>0</v>
      </c>
      <c r="FF64">
        <v>212</v>
      </c>
      <c r="FG64">
        <v>425</v>
      </c>
      <c r="FH64">
        <v>16.25</v>
      </c>
      <c r="FI64">
        <v>533</v>
      </c>
      <c r="FJ64">
        <v>2084</v>
      </c>
      <c r="FK64">
        <v>2084</v>
      </c>
      <c r="FL64">
        <v>12.03</v>
      </c>
      <c r="FM64">
        <v>-1</v>
      </c>
      <c r="FN64">
        <v>0</v>
      </c>
      <c r="FO64">
        <v>0</v>
      </c>
      <c r="FP64">
        <v>0</v>
      </c>
      <c r="FQ64">
        <v>0</v>
      </c>
      <c r="FR64">
        <v>400</v>
      </c>
      <c r="FS64">
        <v>0</v>
      </c>
      <c r="FT64">
        <v>4.56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 s="59" t="s">
        <v>777</v>
      </c>
      <c r="GJ64">
        <v>45314</v>
      </c>
      <c r="GK64">
        <v>0</v>
      </c>
      <c r="GL64">
        <v>0</v>
      </c>
      <c r="GM64" s="59" t="s">
        <v>634</v>
      </c>
      <c r="GN64" s="59" t="s">
        <v>638</v>
      </c>
      <c r="GO64">
        <v>0</v>
      </c>
      <c r="GP64">
        <v>2033277952</v>
      </c>
      <c r="GQ64">
        <v>16</v>
      </c>
      <c r="GR64" s="59"/>
      <c r="GS64" s="59"/>
      <c r="GU64" s="59"/>
      <c r="GV64" s="59"/>
      <c r="HB64" s="59"/>
    </row>
    <row r="65" spans="1:210" ht="12.75">
      <c r="A65">
        <v>1</v>
      </c>
      <c r="B65" s="59" t="s">
        <v>604</v>
      </c>
      <c r="C65" s="59" t="s">
        <v>605</v>
      </c>
      <c r="D65" s="59" t="s">
        <v>606</v>
      </c>
      <c r="E65" s="59" t="s">
        <v>607</v>
      </c>
      <c r="F65" s="59" t="s">
        <v>607</v>
      </c>
      <c r="G65" s="59" t="s">
        <v>761</v>
      </c>
      <c r="H65" s="59" t="s">
        <v>608</v>
      </c>
      <c r="I65" s="59" t="s">
        <v>762</v>
      </c>
      <c r="J65" s="59" t="s">
        <v>242</v>
      </c>
      <c r="K65">
        <v>8</v>
      </c>
      <c r="L65" s="59" t="s">
        <v>763</v>
      </c>
      <c r="M65" s="59" t="s">
        <v>67</v>
      </c>
      <c r="N65">
        <v>0</v>
      </c>
      <c r="O65" s="59" t="s">
        <v>612</v>
      </c>
      <c r="P65">
        <v>1</v>
      </c>
      <c r="Q65" s="59" t="s">
        <v>764</v>
      </c>
      <c r="R65" s="59" t="s">
        <v>765</v>
      </c>
      <c r="S65" s="59" t="s">
        <v>1085</v>
      </c>
      <c r="T65">
        <v>80</v>
      </c>
      <c r="U65" s="59" t="s">
        <v>77</v>
      </c>
      <c r="V65">
        <v>5435</v>
      </c>
      <c r="W65" s="59" t="s">
        <v>1086</v>
      </c>
      <c r="X65" s="59" t="s">
        <v>613</v>
      </c>
      <c r="Y65">
        <v>1</v>
      </c>
      <c r="Z65" s="59" t="s">
        <v>614</v>
      </c>
      <c r="AA65" s="59"/>
      <c r="AB65">
        <v>122</v>
      </c>
      <c r="AE65" s="59"/>
      <c r="AF65" s="59"/>
      <c r="AJ65" s="59"/>
      <c r="AK65" s="59"/>
      <c r="AL65">
        <v>6188</v>
      </c>
      <c r="AM65">
        <v>386</v>
      </c>
      <c r="AO65" s="59"/>
      <c r="AQ65" s="59"/>
      <c r="AS65">
        <v>17143</v>
      </c>
      <c r="AT65">
        <v>212</v>
      </c>
      <c r="AU65">
        <v>21693</v>
      </c>
      <c r="AV65">
        <v>425</v>
      </c>
      <c r="AW65" s="59" t="s">
        <v>624</v>
      </c>
      <c r="AX65">
        <v>36</v>
      </c>
      <c r="AY65">
        <v>36</v>
      </c>
      <c r="AZ65">
        <v>-1</v>
      </c>
      <c r="BA65">
        <v>46</v>
      </c>
      <c r="BB65">
        <v>106</v>
      </c>
      <c r="BC65">
        <v>-1</v>
      </c>
      <c r="BD65">
        <v>43</v>
      </c>
      <c r="BE65">
        <v>4.49</v>
      </c>
      <c r="BF65">
        <v>53</v>
      </c>
      <c r="BG65">
        <v>59</v>
      </c>
      <c r="BH65">
        <v>1036</v>
      </c>
      <c r="BI65">
        <v>10180</v>
      </c>
      <c r="BJ65">
        <v>-1</v>
      </c>
      <c r="BK65">
        <v>212</v>
      </c>
      <c r="BL65">
        <v>8.39</v>
      </c>
      <c r="BM65">
        <v>1247</v>
      </c>
      <c r="BN65">
        <v>18425</v>
      </c>
      <c r="BO65">
        <v>-1</v>
      </c>
      <c r="BP65">
        <v>197</v>
      </c>
      <c r="BQ65">
        <v>720</v>
      </c>
      <c r="BR65">
        <v>34</v>
      </c>
      <c r="BS65">
        <v>425</v>
      </c>
      <c r="BT65">
        <v>2084</v>
      </c>
      <c r="BU65">
        <v>2084</v>
      </c>
      <c r="BV65">
        <v>12.03</v>
      </c>
      <c r="BW65">
        <v>-1</v>
      </c>
      <c r="BX65">
        <v>-1</v>
      </c>
      <c r="BY65">
        <v>40</v>
      </c>
      <c r="BZ65">
        <v>-1</v>
      </c>
      <c r="CA65">
        <v>50</v>
      </c>
      <c r="CB65">
        <v>-1</v>
      </c>
      <c r="CC65">
        <v>40</v>
      </c>
      <c r="CD65">
        <v>-1</v>
      </c>
      <c r="CE65">
        <v>0</v>
      </c>
      <c r="CF65">
        <v>-1</v>
      </c>
      <c r="CG65">
        <v>40</v>
      </c>
      <c r="CH65">
        <v>-1</v>
      </c>
      <c r="CI65">
        <v>40</v>
      </c>
      <c r="CJ65">
        <v>126.1</v>
      </c>
      <c r="CK65">
        <v>357</v>
      </c>
      <c r="CL65">
        <v>119</v>
      </c>
      <c r="CM65">
        <v>0</v>
      </c>
      <c r="CN65">
        <v>1.89</v>
      </c>
      <c r="CO65">
        <v>0</v>
      </c>
      <c r="CP65">
        <v>0</v>
      </c>
      <c r="CQ65">
        <v>0</v>
      </c>
      <c r="CR65">
        <v>0</v>
      </c>
      <c r="CS65">
        <v>1.72</v>
      </c>
      <c r="CT65">
        <v>16.25</v>
      </c>
      <c r="CU65">
        <v>533</v>
      </c>
      <c r="CV65">
        <v>1.89</v>
      </c>
      <c r="CW65">
        <v>16.25</v>
      </c>
      <c r="CX65">
        <v>533</v>
      </c>
      <c r="CY65">
        <v>1.72</v>
      </c>
      <c r="CZ65">
        <v>72</v>
      </c>
      <c r="DA65">
        <v>72</v>
      </c>
      <c r="DB65">
        <v>5</v>
      </c>
      <c r="DC65">
        <v>11.13</v>
      </c>
      <c r="DD65">
        <v>0</v>
      </c>
      <c r="DE65">
        <v>0</v>
      </c>
      <c r="DF65">
        <v>365</v>
      </c>
      <c r="DG65">
        <v>14.19</v>
      </c>
      <c r="DH65">
        <v>9.69</v>
      </c>
      <c r="DI65">
        <v>445</v>
      </c>
      <c r="DJ65">
        <v>0</v>
      </c>
      <c r="DK65">
        <v>0.75</v>
      </c>
      <c r="DL65">
        <v>0</v>
      </c>
      <c r="DM65">
        <v>3</v>
      </c>
      <c r="DN65">
        <v>0</v>
      </c>
      <c r="DO65">
        <v>0</v>
      </c>
      <c r="DP65">
        <v>432.8</v>
      </c>
      <c r="DQ65">
        <v>872</v>
      </c>
      <c r="DR65">
        <v>468</v>
      </c>
      <c r="DS65">
        <v>0</v>
      </c>
      <c r="DT65">
        <v>1.55</v>
      </c>
      <c r="DU65">
        <v>16.25</v>
      </c>
      <c r="DV65">
        <v>533</v>
      </c>
      <c r="DW65">
        <v>1.55</v>
      </c>
      <c r="DX65">
        <v>43</v>
      </c>
      <c r="DY65">
        <v>43</v>
      </c>
      <c r="DZ65">
        <v>3</v>
      </c>
      <c r="EA65">
        <v>-1</v>
      </c>
      <c r="EB65">
        <v>-1</v>
      </c>
      <c r="EC65">
        <v>11.13</v>
      </c>
      <c r="ED65">
        <v>0</v>
      </c>
      <c r="EE65">
        <v>0</v>
      </c>
      <c r="EF65">
        <v>365</v>
      </c>
      <c r="EG65">
        <v>14.19</v>
      </c>
      <c r="EH65">
        <v>9.69</v>
      </c>
      <c r="EI65">
        <v>445</v>
      </c>
      <c r="EJ65">
        <v>2525</v>
      </c>
      <c r="EK65">
        <v>2525</v>
      </c>
      <c r="EL65">
        <v>2525</v>
      </c>
      <c r="EM65">
        <v>2525</v>
      </c>
      <c r="EN65">
        <v>2525</v>
      </c>
      <c r="EO65">
        <v>2525</v>
      </c>
      <c r="EP65">
        <v>-1</v>
      </c>
      <c r="EQ65">
        <v>-1</v>
      </c>
      <c r="ER65" s="59"/>
      <c r="ES65">
        <v>2338</v>
      </c>
      <c r="ET65">
        <v>13.91</v>
      </c>
      <c r="EU65">
        <v>0</v>
      </c>
      <c r="EV65">
        <v>0</v>
      </c>
      <c r="EW65">
        <v>365</v>
      </c>
      <c r="EX65">
        <v>445</v>
      </c>
      <c r="EY65">
        <v>21.08</v>
      </c>
      <c r="EZ65">
        <v>21.08</v>
      </c>
      <c r="FA65">
        <v>21.08</v>
      </c>
      <c r="FB65">
        <v>21.08</v>
      </c>
      <c r="FC65">
        <v>21.08</v>
      </c>
      <c r="FD65">
        <v>21.08</v>
      </c>
      <c r="FE65">
        <v>0</v>
      </c>
      <c r="FF65">
        <v>212</v>
      </c>
      <c r="FG65">
        <v>425</v>
      </c>
      <c r="FH65">
        <v>16.25</v>
      </c>
      <c r="FI65">
        <v>533</v>
      </c>
      <c r="FJ65">
        <v>2084</v>
      </c>
      <c r="FK65">
        <v>2084</v>
      </c>
      <c r="FL65">
        <v>12.03</v>
      </c>
      <c r="FM65">
        <v>-1</v>
      </c>
      <c r="FN65">
        <v>0</v>
      </c>
      <c r="FO65">
        <v>0</v>
      </c>
      <c r="FP65">
        <v>0</v>
      </c>
      <c r="FQ65">
        <v>0</v>
      </c>
      <c r="FR65">
        <v>400</v>
      </c>
      <c r="FS65">
        <v>0</v>
      </c>
      <c r="FT65">
        <v>4.56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68</v>
      </c>
      <c r="GF65">
        <v>0</v>
      </c>
      <c r="GG65">
        <v>0</v>
      </c>
      <c r="GH65">
        <v>0</v>
      </c>
      <c r="GI65" s="59" t="s">
        <v>631</v>
      </c>
      <c r="GJ65">
        <v>47658</v>
      </c>
      <c r="GK65">
        <v>75</v>
      </c>
      <c r="GL65">
        <v>0</v>
      </c>
      <c r="GM65" s="59" t="s">
        <v>634</v>
      </c>
      <c r="GN65" s="59" t="s">
        <v>638</v>
      </c>
      <c r="GO65">
        <v>0</v>
      </c>
      <c r="GP65">
        <v>0</v>
      </c>
      <c r="GQ65">
        <v>17</v>
      </c>
      <c r="GR65" s="59"/>
      <c r="GS65" s="59"/>
      <c r="GU65" s="59"/>
      <c r="GV65" s="59"/>
      <c r="HB65" s="59"/>
    </row>
    <row r="66" spans="1:210" ht="12.75">
      <c r="A66">
        <v>1</v>
      </c>
      <c r="B66" s="59" t="s">
        <v>604</v>
      </c>
      <c r="C66" s="59" t="s">
        <v>605</v>
      </c>
      <c r="D66" s="59" t="s">
        <v>606</v>
      </c>
      <c r="E66" s="59" t="s">
        <v>607</v>
      </c>
      <c r="F66" s="59" t="s">
        <v>607</v>
      </c>
      <c r="G66" s="59" t="s">
        <v>761</v>
      </c>
      <c r="H66" s="59" t="s">
        <v>608</v>
      </c>
      <c r="I66" s="59" t="s">
        <v>762</v>
      </c>
      <c r="J66" s="59" t="s">
        <v>242</v>
      </c>
      <c r="K66">
        <v>8</v>
      </c>
      <c r="L66" s="59" t="s">
        <v>763</v>
      </c>
      <c r="M66" s="59" t="s">
        <v>67</v>
      </c>
      <c r="N66">
        <v>0</v>
      </c>
      <c r="O66" s="59" t="s">
        <v>612</v>
      </c>
      <c r="P66">
        <v>1</v>
      </c>
      <c r="Q66" s="59" t="s">
        <v>764</v>
      </c>
      <c r="R66" s="59" t="s">
        <v>765</v>
      </c>
      <c r="S66" s="59" t="s">
        <v>1085</v>
      </c>
      <c r="T66">
        <v>80</v>
      </c>
      <c r="U66" s="59" t="s">
        <v>77</v>
      </c>
      <c r="V66">
        <v>5435</v>
      </c>
      <c r="W66" s="59" t="s">
        <v>1086</v>
      </c>
      <c r="X66" s="59" t="s">
        <v>613</v>
      </c>
      <c r="Y66">
        <v>1</v>
      </c>
      <c r="Z66" s="59" t="s">
        <v>614</v>
      </c>
      <c r="AA66" s="59"/>
      <c r="AB66">
        <v>122</v>
      </c>
      <c r="AE66" s="59"/>
      <c r="AF66" s="59"/>
      <c r="AJ66" s="59"/>
      <c r="AK66" s="59"/>
      <c r="AL66">
        <v>6188</v>
      </c>
      <c r="AM66">
        <v>386</v>
      </c>
      <c r="AO66" s="59"/>
      <c r="AQ66" s="59"/>
      <c r="AS66">
        <v>17143</v>
      </c>
      <c r="AT66">
        <v>212</v>
      </c>
      <c r="AU66">
        <v>21693</v>
      </c>
      <c r="AV66">
        <v>425</v>
      </c>
      <c r="AW66" s="59" t="s">
        <v>624</v>
      </c>
      <c r="AX66">
        <v>36</v>
      </c>
      <c r="AY66">
        <v>36</v>
      </c>
      <c r="AZ66">
        <v>-1</v>
      </c>
      <c r="BA66">
        <v>46</v>
      </c>
      <c r="BB66">
        <v>106</v>
      </c>
      <c r="BC66">
        <v>-1</v>
      </c>
      <c r="BD66">
        <v>43</v>
      </c>
      <c r="BE66">
        <v>4.49</v>
      </c>
      <c r="BF66">
        <v>53</v>
      </c>
      <c r="BG66">
        <v>59</v>
      </c>
      <c r="BH66">
        <v>1036</v>
      </c>
      <c r="BI66">
        <v>10180</v>
      </c>
      <c r="BJ66">
        <v>-1</v>
      </c>
      <c r="BK66">
        <v>212</v>
      </c>
      <c r="BL66">
        <v>8.39</v>
      </c>
      <c r="BM66">
        <v>1247</v>
      </c>
      <c r="BN66">
        <v>18425</v>
      </c>
      <c r="BO66">
        <v>-1</v>
      </c>
      <c r="BP66">
        <v>197</v>
      </c>
      <c r="BQ66">
        <v>720</v>
      </c>
      <c r="BR66">
        <v>34</v>
      </c>
      <c r="BS66">
        <v>425</v>
      </c>
      <c r="BT66">
        <v>2084</v>
      </c>
      <c r="BU66">
        <v>2084</v>
      </c>
      <c r="BV66">
        <v>12.03</v>
      </c>
      <c r="BW66">
        <v>-1</v>
      </c>
      <c r="BX66">
        <v>-1</v>
      </c>
      <c r="BY66">
        <v>40</v>
      </c>
      <c r="BZ66">
        <v>-1</v>
      </c>
      <c r="CA66">
        <v>50</v>
      </c>
      <c r="CB66">
        <v>-1</v>
      </c>
      <c r="CC66">
        <v>40</v>
      </c>
      <c r="CD66">
        <v>-1</v>
      </c>
      <c r="CE66">
        <v>0</v>
      </c>
      <c r="CF66">
        <v>-1</v>
      </c>
      <c r="CG66">
        <v>40</v>
      </c>
      <c r="CH66">
        <v>-1</v>
      </c>
      <c r="CI66">
        <v>40</v>
      </c>
      <c r="CJ66">
        <v>126.1</v>
      </c>
      <c r="CK66">
        <v>357</v>
      </c>
      <c r="CL66">
        <v>119</v>
      </c>
      <c r="CM66">
        <v>0</v>
      </c>
      <c r="CN66">
        <v>1.89</v>
      </c>
      <c r="CO66">
        <v>0</v>
      </c>
      <c r="CP66">
        <v>0</v>
      </c>
      <c r="CQ66">
        <v>0</v>
      </c>
      <c r="CR66">
        <v>0</v>
      </c>
      <c r="CS66">
        <v>1.72</v>
      </c>
      <c r="CT66">
        <v>16.25</v>
      </c>
      <c r="CU66">
        <v>533</v>
      </c>
      <c r="CV66">
        <v>1.89</v>
      </c>
      <c r="CW66">
        <v>16.25</v>
      </c>
      <c r="CX66">
        <v>533</v>
      </c>
      <c r="CY66">
        <v>1.72</v>
      </c>
      <c r="CZ66">
        <v>72</v>
      </c>
      <c r="DA66">
        <v>72</v>
      </c>
      <c r="DB66">
        <v>5</v>
      </c>
      <c r="DC66">
        <v>11.13</v>
      </c>
      <c r="DD66">
        <v>0</v>
      </c>
      <c r="DE66">
        <v>0</v>
      </c>
      <c r="DF66">
        <v>365</v>
      </c>
      <c r="DG66">
        <v>14.19</v>
      </c>
      <c r="DH66">
        <v>9.69</v>
      </c>
      <c r="DI66">
        <v>445</v>
      </c>
      <c r="DJ66">
        <v>0</v>
      </c>
      <c r="DK66">
        <v>0.75</v>
      </c>
      <c r="DL66">
        <v>0</v>
      </c>
      <c r="DM66">
        <v>3</v>
      </c>
      <c r="DN66">
        <v>0</v>
      </c>
      <c r="DO66">
        <v>0</v>
      </c>
      <c r="DP66">
        <v>432.8</v>
      </c>
      <c r="DQ66">
        <v>872</v>
      </c>
      <c r="DR66">
        <v>468</v>
      </c>
      <c r="DS66">
        <v>0</v>
      </c>
      <c r="DT66">
        <v>1.55</v>
      </c>
      <c r="DU66">
        <v>16.25</v>
      </c>
      <c r="DV66">
        <v>533</v>
      </c>
      <c r="DW66">
        <v>1.55</v>
      </c>
      <c r="DX66">
        <v>43</v>
      </c>
      <c r="DY66">
        <v>43</v>
      </c>
      <c r="DZ66">
        <v>3</v>
      </c>
      <c r="EA66">
        <v>-1</v>
      </c>
      <c r="EB66">
        <v>-1</v>
      </c>
      <c r="EC66">
        <v>11.13</v>
      </c>
      <c r="ED66">
        <v>0</v>
      </c>
      <c r="EE66">
        <v>0</v>
      </c>
      <c r="EF66">
        <v>365</v>
      </c>
      <c r="EG66">
        <v>14.19</v>
      </c>
      <c r="EH66">
        <v>9.69</v>
      </c>
      <c r="EI66">
        <v>445</v>
      </c>
      <c r="EJ66">
        <v>2525</v>
      </c>
      <c r="EK66">
        <v>2525</v>
      </c>
      <c r="EL66">
        <v>2525</v>
      </c>
      <c r="EM66">
        <v>2525</v>
      </c>
      <c r="EN66">
        <v>2525</v>
      </c>
      <c r="EO66">
        <v>2525</v>
      </c>
      <c r="EP66">
        <v>-1</v>
      </c>
      <c r="EQ66">
        <v>-1</v>
      </c>
      <c r="ER66" s="59"/>
      <c r="ES66">
        <v>2338</v>
      </c>
      <c r="ET66">
        <v>13.91</v>
      </c>
      <c r="EU66">
        <v>0</v>
      </c>
      <c r="EV66">
        <v>0</v>
      </c>
      <c r="EW66">
        <v>365</v>
      </c>
      <c r="EX66">
        <v>445</v>
      </c>
      <c r="EY66">
        <v>21.08</v>
      </c>
      <c r="EZ66">
        <v>21.08</v>
      </c>
      <c r="FA66">
        <v>21.08</v>
      </c>
      <c r="FB66">
        <v>21.08</v>
      </c>
      <c r="FC66">
        <v>21.08</v>
      </c>
      <c r="FD66">
        <v>21.08</v>
      </c>
      <c r="FE66">
        <v>0</v>
      </c>
      <c r="FF66">
        <v>212</v>
      </c>
      <c r="FG66">
        <v>425</v>
      </c>
      <c r="FH66">
        <v>16.25</v>
      </c>
      <c r="FI66">
        <v>533</v>
      </c>
      <c r="FJ66">
        <v>2084</v>
      </c>
      <c r="FK66">
        <v>2084</v>
      </c>
      <c r="FL66">
        <v>12.03</v>
      </c>
      <c r="FM66">
        <v>-1</v>
      </c>
      <c r="FN66">
        <v>0</v>
      </c>
      <c r="FO66">
        <v>0</v>
      </c>
      <c r="FP66">
        <v>0</v>
      </c>
      <c r="FQ66">
        <v>0</v>
      </c>
      <c r="FR66">
        <v>400</v>
      </c>
      <c r="FS66">
        <v>0</v>
      </c>
      <c r="FT66">
        <v>4.56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 s="59" t="s">
        <v>778</v>
      </c>
      <c r="GJ66">
        <v>5976</v>
      </c>
      <c r="GK66">
        <v>0</v>
      </c>
      <c r="GL66">
        <v>0</v>
      </c>
      <c r="GM66" s="59" t="s">
        <v>632</v>
      </c>
      <c r="GN66" s="59" t="s">
        <v>636</v>
      </c>
      <c r="GO66">
        <v>0</v>
      </c>
      <c r="GP66">
        <v>0</v>
      </c>
      <c r="GQ66">
        <v>18</v>
      </c>
      <c r="GR66" s="59"/>
      <c r="GS66" s="59"/>
      <c r="GU66" s="59"/>
      <c r="GV66" s="59"/>
      <c r="HB66" s="59"/>
    </row>
    <row r="67" spans="1:210" ht="12.75">
      <c r="A67">
        <v>1</v>
      </c>
      <c r="B67" s="59" t="s">
        <v>604</v>
      </c>
      <c r="C67" s="59" t="s">
        <v>605</v>
      </c>
      <c r="D67" s="59" t="s">
        <v>606</v>
      </c>
      <c r="E67" s="59" t="s">
        <v>607</v>
      </c>
      <c r="F67" s="59" t="s">
        <v>607</v>
      </c>
      <c r="G67" s="59" t="s">
        <v>761</v>
      </c>
      <c r="H67" s="59" t="s">
        <v>608</v>
      </c>
      <c r="I67" s="59" t="s">
        <v>762</v>
      </c>
      <c r="J67" s="59" t="s">
        <v>242</v>
      </c>
      <c r="K67">
        <v>8</v>
      </c>
      <c r="L67" s="59" t="s">
        <v>763</v>
      </c>
      <c r="M67" s="59" t="s">
        <v>67</v>
      </c>
      <c r="N67">
        <v>0</v>
      </c>
      <c r="O67" s="59" t="s">
        <v>612</v>
      </c>
      <c r="P67">
        <v>1</v>
      </c>
      <c r="Q67" s="59" t="s">
        <v>764</v>
      </c>
      <c r="R67" s="59" t="s">
        <v>765</v>
      </c>
      <c r="S67" s="59" t="s">
        <v>1085</v>
      </c>
      <c r="T67">
        <v>80</v>
      </c>
      <c r="U67" s="59" t="s">
        <v>77</v>
      </c>
      <c r="V67">
        <v>5435</v>
      </c>
      <c r="W67" s="59" t="s">
        <v>1086</v>
      </c>
      <c r="X67" s="59" t="s">
        <v>613</v>
      </c>
      <c r="Y67">
        <v>1</v>
      </c>
      <c r="Z67" s="59" t="s">
        <v>614</v>
      </c>
      <c r="AA67" s="59"/>
      <c r="AB67">
        <v>122</v>
      </c>
      <c r="AE67" s="59"/>
      <c r="AF67" s="59"/>
      <c r="AJ67" s="59"/>
      <c r="AK67" s="59"/>
      <c r="AL67">
        <v>6188</v>
      </c>
      <c r="AM67">
        <v>386</v>
      </c>
      <c r="AO67" s="59"/>
      <c r="AQ67" s="59"/>
      <c r="AS67">
        <v>17143</v>
      </c>
      <c r="AT67">
        <v>212</v>
      </c>
      <c r="AU67">
        <v>21693</v>
      </c>
      <c r="AV67">
        <v>425</v>
      </c>
      <c r="AW67" s="59" t="s">
        <v>624</v>
      </c>
      <c r="AX67">
        <v>36</v>
      </c>
      <c r="AY67">
        <v>36</v>
      </c>
      <c r="AZ67">
        <v>-1</v>
      </c>
      <c r="BA67">
        <v>46</v>
      </c>
      <c r="BB67">
        <v>106</v>
      </c>
      <c r="BC67">
        <v>-1</v>
      </c>
      <c r="BD67">
        <v>43</v>
      </c>
      <c r="BE67">
        <v>4.49</v>
      </c>
      <c r="BF67">
        <v>53</v>
      </c>
      <c r="BG67">
        <v>59</v>
      </c>
      <c r="BH67">
        <v>1036</v>
      </c>
      <c r="BI67">
        <v>10180</v>
      </c>
      <c r="BJ67">
        <v>-1</v>
      </c>
      <c r="BK67">
        <v>212</v>
      </c>
      <c r="BL67">
        <v>8.39</v>
      </c>
      <c r="BM67">
        <v>1247</v>
      </c>
      <c r="BN67">
        <v>18425</v>
      </c>
      <c r="BO67">
        <v>-1</v>
      </c>
      <c r="BP67">
        <v>197</v>
      </c>
      <c r="BQ67">
        <v>720</v>
      </c>
      <c r="BR67">
        <v>34</v>
      </c>
      <c r="BS67">
        <v>425</v>
      </c>
      <c r="BT67">
        <v>2084</v>
      </c>
      <c r="BU67">
        <v>2084</v>
      </c>
      <c r="BV67">
        <v>12.03</v>
      </c>
      <c r="BW67">
        <v>-1</v>
      </c>
      <c r="BX67">
        <v>-1</v>
      </c>
      <c r="BY67">
        <v>40</v>
      </c>
      <c r="BZ67">
        <v>-1</v>
      </c>
      <c r="CA67">
        <v>50</v>
      </c>
      <c r="CB67">
        <v>-1</v>
      </c>
      <c r="CC67">
        <v>40</v>
      </c>
      <c r="CD67">
        <v>-1</v>
      </c>
      <c r="CE67">
        <v>0</v>
      </c>
      <c r="CF67">
        <v>-1</v>
      </c>
      <c r="CG67">
        <v>40</v>
      </c>
      <c r="CH67">
        <v>-1</v>
      </c>
      <c r="CI67">
        <v>40</v>
      </c>
      <c r="CJ67">
        <v>126.1</v>
      </c>
      <c r="CK67">
        <v>357</v>
      </c>
      <c r="CL67">
        <v>119</v>
      </c>
      <c r="CM67">
        <v>0</v>
      </c>
      <c r="CN67">
        <v>1.89</v>
      </c>
      <c r="CO67">
        <v>0</v>
      </c>
      <c r="CP67">
        <v>0</v>
      </c>
      <c r="CQ67">
        <v>0</v>
      </c>
      <c r="CR67">
        <v>0</v>
      </c>
      <c r="CS67">
        <v>1.72</v>
      </c>
      <c r="CT67">
        <v>16.25</v>
      </c>
      <c r="CU67">
        <v>533</v>
      </c>
      <c r="CV67">
        <v>1.89</v>
      </c>
      <c r="CW67">
        <v>16.25</v>
      </c>
      <c r="CX67">
        <v>533</v>
      </c>
      <c r="CY67">
        <v>1.72</v>
      </c>
      <c r="CZ67">
        <v>72</v>
      </c>
      <c r="DA67">
        <v>72</v>
      </c>
      <c r="DB67">
        <v>5</v>
      </c>
      <c r="DC67">
        <v>11.13</v>
      </c>
      <c r="DD67">
        <v>0</v>
      </c>
      <c r="DE67">
        <v>0</v>
      </c>
      <c r="DF67">
        <v>365</v>
      </c>
      <c r="DG67">
        <v>14.19</v>
      </c>
      <c r="DH67">
        <v>9.69</v>
      </c>
      <c r="DI67">
        <v>445</v>
      </c>
      <c r="DJ67">
        <v>0</v>
      </c>
      <c r="DK67">
        <v>0.75</v>
      </c>
      <c r="DL67">
        <v>0</v>
      </c>
      <c r="DM67">
        <v>3</v>
      </c>
      <c r="DN67">
        <v>0</v>
      </c>
      <c r="DO67">
        <v>0</v>
      </c>
      <c r="DP67">
        <v>432.8</v>
      </c>
      <c r="DQ67">
        <v>872</v>
      </c>
      <c r="DR67">
        <v>468</v>
      </c>
      <c r="DS67">
        <v>0</v>
      </c>
      <c r="DT67">
        <v>1.55</v>
      </c>
      <c r="DU67">
        <v>16.25</v>
      </c>
      <c r="DV67">
        <v>533</v>
      </c>
      <c r="DW67">
        <v>1.55</v>
      </c>
      <c r="DX67">
        <v>43</v>
      </c>
      <c r="DY67">
        <v>43</v>
      </c>
      <c r="DZ67">
        <v>3</v>
      </c>
      <c r="EA67">
        <v>-1</v>
      </c>
      <c r="EB67">
        <v>-1</v>
      </c>
      <c r="EC67">
        <v>11.13</v>
      </c>
      <c r="ED67">
        <v>0</v>
      </c>
      <c r="EE67">
        <v>0</v>
      </c>
      <c r="EF67">
        <v>365</v>
      </c>
      <c r="EG67">
        <v>14.19</v>
      </c>
      <c r="EH67">
        <v>9.69</v>
      </c>
      <c r="EI67">
        <v>445</v>
      </c>
      <c r="EJ67">
        <v>2525</v>
      </c>
      <c r="EK67">
        <v>2525</v>
      </c>
      <c r="EL67">
        <v>2525</v>
      </c>
      <c r="EM67">
        <v>2525</v>
      </c>
      <c r="EN67">
        <v>2525</v>
      </c>
      <c r="EO67">
        <v>2525</v>
      </c>
      <c r="EP67">
        <v>-1</v>
      </c>
      <c r="EQ67">
        <v>-1</v>
      </c>
      <c r="ER67" s="59"/>
      <c r="ES67">
        <v>2338</v>
      </c>
      <c r="ET67">
        <v>13.91</v>
      </c>
      <c r="EU67">
        <v>0</v>
      </c>
      <c r="EV67">
        <v>0</v>
      </c>
      <c r="EW67">
        <v>365</v>
      </c>
      <c r="EX67">
        <v>445</v>
      </c>
      <c r="EY67">
        <v>21.08</v>
      </c>
      <c r="EZ67">
        <v>21.08</v>
      </c>
      <c r="FA67">
        <v>21.08</v>
      </c>
      <c r="FB67">
        <v>21.08</v>
      </c>
      <c r="FC67">
        <v>21.08</v>
      </c>
      <c r="FD67">
        <v>21.08</v>
      </c>
      <c r="FE67">
        <v>0</v>
      </c>
      <c r="FF67">
        <v>212</v>
      </c>
      <c r="FG67">
        <v>425</v>
      </c>
      <c r="FH67">
        <v>16.25</v>
      </c>
      <c r="FI67">
        <v>533</v>
      </c>
      <c r="FJ67">
        <v>2084</v>
      </c>
      <c r="FK67">
        <v>2084</v>
      </c>
      <c r="FL67">
        <v>12.03</v>
      </c>
      <c r="FM67">
        <v>-1</v>
      </c>
      <c r="FN67">
        <v>0</v>
      </c>
      <c r="FO67">
        <v>0</v>
      </c>
      <c r="FP67">
        <v>0</v>
      </c>
      <c r="FQ67">
        <v>0</v>
      </c>
      <c r="FR67">
        <v>400</v>
      </c>
      <c r="FS67">
        <v>0</v>
      </c>
      <c r="FT67">
        <v>4.56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I67" s="59"/>
      <c r="GM67" s="59"/>
      <c r="GN67" s="59"/>
      <c r="GR67" s="59" t="s">
        <v>1029</v>
      </c>
      <c r="GS67" s="59" t="s">
        <v>1012</v>
      </c>
      <c r="GT67">
        <v>328</v>
      </c>
      <c r="GU67" s="59" t="s">
        <v>1037</v>
      </c>
      <c r="GV67" s="59" t="s">
        <v>647</v>
      </c>
      <c r="HB67" s="59"/>
    </row>
    <row r="68" spans="1:210" ht="12.75">
      <c r="A68">
        <v>1</v>
      </c>
      <c r="B68" s="59" t="s">
        <v>604</v>
      </c>
      <c r="C68" s="59" t="s">
        <v>605</v>
      </c>
      <c r="D68" s="59" t="s">
        <v>606</v>
      </c>
      <c r="E68" s="59" t="s">
        <v>607</v>
      </c>
      <c r="F68" s="59" t="s">
        <v>607</v>
      </c>
      <c r="G68" s="59" t="s">
        <v>761</v>
      </c>
      <c r="H68" s="59" t="s">
        <v>608</v>
      </c>
      <c r="I68" s="59" t="s">
        <v>762</v>
      </c>
      <c r="J68" s="59" t="s">
        <v>242</v>
      </c>
      <c r="K68">
        <v>8</v>
      </c>
      <c r="L68" s="59" t="s">
        <v>763</v>
      </c>
      <c r="M68" s="59" t="s">
        <v>67</v>
      </c>
      <c r="N68">
        <v>0</v>
      </c>
      <c r="O68" s="59" t="s">
        <v>612</v>
      </c>
      <c r="P68">
        <v>1</v>
      </c>
      <c r="Q68" s="59" t="s">
        <v>764</v>
      </c>
      <c r="R68" s="59" t="s">
        <v>765</v>
      </c>
      <c r="S68" s="59" t="s">
        <v>1085</v>
      </c>
      <c r="T68">
        <v>80</v>
      </c>
      <c r="U68" s="59" t="s">
        <v>77</v>
      </c>
      <c r="V68">
        <v>5435</v>
      </c>
      <c r="W68" s="59" t="s">
        <v>1086</v>
      </c>
      <c r="X68" s="59" t="s">
        <v>613</v>
      </c>
      <c r="Y68">
        <v>1</v>
      </c>
      <c r="Z68" s="59" t="s">
        <v>614</v>
      </c>
      <c r="AA68" s="59"/>
      <c r="AB68">
        <v>122</v>
      </c>
      <c r="AE68" s="59"/>
      <c r="AF68" s="59"/>
      <c r="AJ68" s="59"/>
      <c r="AK68" s="59"/>
      <c r="AL68">
        <v>6188</v>
      </c>
      <c r="AM68">
        <v>386</v>
      </c>
      <c r="AO68" s="59"/>
      <c r="AQ68" s="59"/>
      <c r="AS68">
        <v>17143</v>
      </c>
      <c r="AT68">
        <v>212</v>
      </c>
      <c r="AU68">
        <v>21693</v>
      </c>
      <c r="AV68">
        <v>425</v>
      </c>
      <c r="AW68" s="59" t="s">
        <v>624</v>
      </c>
      <c r="AX68">
        <v>36</v>
      </c>
      <c r="AY68">
        <v>36</v>
      </c>
      <c r="AZ68">
        <v>-1</v>
      </c>
      <c r="BA68">
        <v>46</v>
      </c>
      <c r="BB68">
        <v>106</v>
      </c>
      <c r="BC68">
        <v>-1</v>
      </c>
      <c r="BD68">
        <v>43</v>
      </c>
      <c r="BE68">
        <v>4.49</v>
      </c>
      <c r="BF68">
        <v>53</v>
      </c>
      <c r="BG68">
        <v>59</v>
      </c>
      <c r="BH68">
        <v>1036</v>
      </c>
      <c r="BI68">
        <v>10180</v>
      </c>
      <c r="BJ68">
        <v>-1</v>
      </c>
      <c r="BK68">
        <v>212</v>
      </c>
      <c r="BL68">
        <v>8.39</v>
      </c>
      <c r="BM68">
        <v>1247</v>
      </c>
      <c r="BN68">
        <v>18425</v>
      </c>
      <c r="BO68">
        <v>-1</v>
      </c>
      <c r="BP68">
        <v>197</v>
      </c>
      <c r="BQ68">
        <v>720</v>
      </c>
      <c r="BR68">
        <v>34</v>
      </c>
      <c r="BS68">
        <v>425</v>
      </c>
      <c r="BT68">
        <v>2084</v>
      </c>
      <c r="BU68">
        <v>2084</v>
      </c>
      <c r="BV68">
        <v>12.03</v>
      </c>
      <c r="BW68">
        <v>-1</v>
      </c>
      <c r="BX68">
        <v>-1</v>
      </c>
      <c r="BY68">
        <v>40</v>
      </c>
      <c r="BZ68">
        <v>-1</v>
      </c>
      <c r="CA68">
        <v>50</v>
      </c>
      <c r="CB68">
        <v>-1</v>
      </c>
      <c r="CC68">
        <v>40</v>
      </c>
      <c r="CD68">
        <v>-1</v>
      </c>
      <c r="CE68">
        <v>0</v>
      </c>
      <c r="CF68">
        <v>-1</v>
      </c>
      <c r="CG68">
        <v>40</v>
      </c>
      <c r="CH68">
        <v>-1</v>
      </c>
      <c r="CI68">
        <v>40</v>
      </c>
      <c r="CJ68">
        <v>126.1</v>
      </c>
      <c r="CK68">
        <v>357</v>
      </c>
      <c r="CL68">
        <v>119</v>
      </c>
      <c r="CM68">
        <v>0</v>
      </c>
      <c r="CN68">
        <v>1.89</v>
      </c>
      <c r="CO68">
        <v>0</v>
      </c>
      <c r="CP68">
        <v>0</v>
      </c>
      <c r="CQ68">
        <v>0</v>
      </c>
      <c r="CR68">
        <v>0</v>
      </c>
      <c r="CS68">
        <v>1.72</v>
      </c>
      <c r="CT68">
        <v>16.25</v>
      </c>
      <c r="CU68">
        <v>533</v>
      </c>
      <c r="CV68">
        <v>1.89</v>
      </c>
      <c r="CW68">
        <v>16.25</v>
      </c>
      <c r="CX68">
        <v>533</v>
      </c>
      <c r="CY68">
        <v>1.72</v>
      </c>
      <c r="CZ68">
        <v>72</v>
      </c>
      <c r="DA68">
        <v>72</v>
      </c>
      <c r="DB68">
        <v>5</v>
      </c>
      <c r="DC68">
        <v>11.13</v>
      </c>
      <c r="DD68">
        <v>0</v>
      </c>
      <c r="DE68">
        <v>0</v>
      </c>
      <c r="DF68">
        <v>365</v>
      </c>
      <c r="DG68">
        <v>14.19</v>
      </c>
      <c r="DH68">
        <v>9.69</v>
      </c>
      <c r="DI68">
        <v>445</v>
      </c>
      <c r="DJ68">
        <v>0</v>
      </c>
      <c r="DK68">
        <v>0.75</v>
      </c>
      <c r="DL68">
        <v>0</v>
      </c>
      <c r="DM68">
        <v>3</v>
      </c>
      <c r="DN68">
        <v>0</v>
      </c>
      <c r="DO68">
        <v>0</v>
      </c>
      <c r="DP68">
        <v>432.8</v>
      </c>
      <c r="DQ68">
        <v>872</v>
      </c>
      <c r="DR68">
        <v>468</v>
      </c>
      <c r="DS68">
        <v>0</v>
      </c>
      <c r="DT68">
        <v>1.55</v>
      </c>
      <c r="DU68">
        <v>16.25</v>
      </c>
      <c r="DV68">
        <v>533</v>
      </c>
      <c r="DW68">
        <v>1.55</v>
      </c>
      <c r="DX68">
        <v>43</v>
      </c>
      <c r="DY68">
        <v>43</v>
      </c>
      <c r="DZ68">
        <v>3</v>
      </c>
      <c r="EA68">
        <v>-1</v>
      </c>
      <c r="EB68">
        <v>-1</v>
      </c>
      <c r="EC68">
        <v>11.13</v>
      </c>
      <c r="ED68">
        <v>0</v>
      </c>
      <c r="EE68">
        <v>0</v>
      </c>
      <c r="EF68">
        <v>365</v>
      </c>
      <c r="EG68">
        <v>14.19</v>
      </c>
      <c r="EH68">
        <v>9.69</v>
      </c>
      <c r="EI68">
        <v>445</v>
      </c>
      <c r="EJ68">
        <v>2525</v>
      </c>
      <c r="EK68">
        <v>2525</v>
      </c>
      <c r="EL68">
        <v>2525</v>
      </c>
      <c r="EM68">
        <v>2525</v>
      </c>
      <c r="EN68">
        <v>2525</v>
      </c>
      <c r="EO68">
        <v>2525</v>
      </c>
      <c r="EP68">
        <v>-1</v>
      </c>
      <c r="EQ68">
        <v>-1</v>
      </c>
      <c r="ER68" s="59"/>
      <c r="ES68">
        <v>2338</v>
      </c>
      <c r="ET68">
        <v>13.91</v>
      </c>
      <c r="EU68">
        <v>0</v>
      </c>
      <c r="EV68">
        <v>0</v>
      </c>
      <c r="EW68">
        <v>365</v>
      </c>
      <c r="EX68">
        <v>445</v>
      </c>
      <c r="EY68">
        <v>21.08</v>
      </c>
      <c r="EZ68">
        <v>21.08</v>
      </c>
      <c r="FA68">
        <v>21.08</v>
      </c>
      <c r="FB68">
        <v>21.08</v>
      </c>
      <c r="FC68">
        <v>21.08</v>
      </c>
      <c r="FD68">
        <v>21.08</v>
      </c>
      <c r="FE68">
        <v>0</v>
      </c>
      <c r="FF68">
        <v>212</v>
      </c>
      <c r="FG68">
        <v>425</v>
      </c>
      <c r="FH68">
        <v>16.25</v>
      </c>
      <c r="FI68">
        <v>533</v>
      </c>
      <c r="FJ68">
        <v>2084</v>
      </c>
      <c r="FK68">
        <v>2084</v>
      </c>
      <c r="FL68">
        <v>12.03</v>
      </c>
      <c r="FM68">
        <v>-1</v>
      </c>
      <c r="FN68">
        <v>0</v>
      </c>
      <c r="FO68">
        <v>0</v>
      </c>
      <c r="FP68">
        <v>0</v>
      </c>
      <c r="FQ68">
        <v>0</v>
      </c>
      <c r="FR68">
        <v>400</v>
      </c>
      <c r="FS68">
        <v>0</v>
      </c>
      <c r="FT68">
        <v>4.56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I68" s="59"/>
      <c r="GM68" s="59"/>
      <c r="GN68" s="59"/>
      <c r="GR68" s="59" t="s">
        <v>1030</v>
      </c>
      <c r="GS68" s="59" t="s">
        <v>1034</v>
      </c>
      <c r="GT68">
        <v>450</v>
      </c>
      <c r="GU68" s="59" t="s">
        <v>1038</v>
      </c>
      <c r="GV68" s="59" t="s">
        <v>648</v>
      </c>
      <c r="HB68" s="59"/>
    </row>
    <row r="69" spans="1:210" ht="12.75">
      <c r="A69">
        <v>1</v>
      </c>
      <c r="B69" s="59" t="s">
        <v>604</v>
      </c>
      <c r="C69" s="59" t="s">
        <v>605</v>
      </c>
      <c r="D69" s="59" t="s">
        <v>606</v>
      </c>
      <c r="E69" s="59" t="s">
        <v>607</v>
      </c>
      <c r="F69" s="59" t="s">
        <v>607</v>
      </c>
      <c r="G69" s="59" t="s">
        <v>761</v>
      </c>
      <c r="H69" s="59" t="s">
        <v>608</v>
      </c>
      <c r="I69" s="59" t="s">
        <v>762</v>
      </c>
      <c r="J69" s="59" t="s">
        <v>242</v>
      </c>
      <c r="K69">
        <v>8</v>
      </c>
      <c r="L69" s="59" t="s">
        <v>763</v>
      </c>
      <c r="M69" s="59" t="s">
        <v>67</v>
      </c>
      <c r="N69">
        <v>0</v>
      </c>
      <c r="O69" s="59" t="s">
        <v>612</v>
      </c>
      <c r="P69">
        <v>1</v>
      </c>
      <c r="Q69" s="59" t="s">
        <v>764</v>
      </c>
      <c r="R69" s="59" t="s">
        <v>765</v>
      </c>
      <c r="S69" s="59" t="s">
        <v>1085</v>
      </c>
      <c r="T69">
        <v>80</v>
      </c>
      <c r="U69" s="59" t="s">
        <v>77</v>
      </c>
      <c r="V69">
        <v>5435</v>
      </c>
      <c r="W69" s="59" t="s">
        <v>1086</v>
      </c>
      <c r="X69" s="59" t="s">
        <v>613</v>
      </c>
      <c r="Y69">
        <v>1</v>
      </c>
      <c r="Z69" s="59" t="s">
        <v>614</v>
      </c>
      <c r="AA69" s="59"/>
      <c r="AB69">
        <v>122</v>
      </c>
      <c r="AE69" s="59"/>
      <c r="AF69" s="59"/>
      <c r="AJ69" s="59"/>
      <c r="AK69" s="59"/>
      <c r="AL69">
        <v>6188</v>
      </c>
      <c r="AM69">
        <v>386</v>
      </c>
      <c r="AO69" s="59"/>
      <c r="AQ69" s="59"/>
      <c r="AS69">
        <v>17143</v>
      </c>
      <c r="AT69">
        <v>212</v>
      </c>
      <c r="AU69">
        <v>21693</v>
      </c>
      <c r="AV69">
        <v>425</v>
      </c>
      <c r="AW69" s="59" t="s">
        <v>624</v>
      </c>
      <c r="AX69">
        <v>36</v>
      </c>
      <c r="AY69">
        <v>36</v>
      </c>
      <c r="AZ69">
        <v>-1</v>
      </c>
      <c r="BA69">
        <v>46</v>
      </c>
      <c r="BB69">
        <v>106</v>
      </c>
      <c r="BC69">
        <v>-1</v>
      </c>
      <c r="BD69">
        <v>43</v>
      </c>
      <c r="BE69">
        <v>4.49</v>
      </c>
      <c r="BF69">
        <v>53</v>
      </c>
      <c r="BG69">
        <v>59</v>
      </c>
      <c r="BH69">
        <v>1036</v>
      </c>
      <c r="BI69">
        <v>10180</v>
      </c>
      <c r="BJ69">
        <v>-1</v>
      </c>
      <c r="BK69">
        <v>212</v>
      </c>
      <c r="BL69">
        <v>8.39</v>
      </c>
      <c r="BM69">
        <v>1247</v>
      </c>
      <c r="BN69">
        <v>18425</v>
      </c>
      <c r="BO69">
        <v>-1</v>
      </c>
      <c r="BP69">
        <v>197</v>
      </c>
      <c r="BQ69">
        <v>720</v>
      </c>
      <c r="BR69">
        <v>34</v>
      </c>
      <c r="BS69">
        <v>425</v>
      </c>
      <c r="BT69">
        <v>2084</v>
      </c>
      <c r="BU69">
        <v>2084</v>
      </c>
      <c r="BV69">
        <v>12.03</v>
      </c>
      <c r="BW69">
        <v>-1</v>
      </c>
      <c r="BX69">
        <v>-1</v>
      </c>
      <c r="BY69">
        <v>40</v>
      </c>
      <c r="BZ69">
        <v>-1</v>
      </c>
      <c r="CA69">
        <v>50</v>
      </c>
      <c r="CB69">
        <v>-1</v>
      </c>
      <c r="CC69">
        <v>40</v>
      </c>
      <c r="CD69">
        <v>-1</v>
      </c>
      <c r="CE69">
        <v>0</v>
      </c>
      <c r="CF69">
        <v>-1</v>
      </c>
      <c r="CG69">
        <v>40</v>
      </c>
      <c r="CH69">
        <v>-1</v>
      </c>
      <c r="CI69">
        <v>40</v>
      </c>
      <c r="CJ69">
        <v>126.1</v>
      </c>
      <c r="CK69">
        <v>357</v>
      </c>
      <c r="CL69">
        <v>119</v>
      </c>
      <c r="CM69">
        <v>0</v>
      </c>
      <c r="CN69">
        <v>1.89</v>
      </c>
      <c r="CO69">
        <v>0</v>
      </c>
      <c r="CP69">
        <v>0</v>
      </c>
      <c r="CQ69">
        <v>0</v>
      </c>
      <c r="CR69">
        <v>0</v>
      </c>
      <c r="CS69">
        <v>1.72</v>
      </c>
      <c r="CT69">
        <v>16.25</v>
      </c>
      <c r="CU69">
        <v>533</v>
      </c>
      <c r="CV69">
        <v>1.89</v>
      </c>
      <c r="CW69">
        <v>16.25</v>
      </c>
      <c r="CX69">
        <v>533</v>
      </c>
      <c r="CY69">
        <v>1.72</v>
      </c>
      <c r="CZ69">
        <v>72</v>
      </c>
      <c r="DA69">
        <v>72</v>
      </c>
      <c r="DB69">
        <v>5</v>
      </c>
      <c r="DC69">
        <v>11.13</v>
      </c>
      <c r="DD69">
        <v>0</v>
      </c>
      <c r="DE69">
        <v>0</v>
      </c>
      <c r="DF69">
        <v>365</v>
      </c>
      <c r="DG69">
        <v>14.19</v>
      </c>
      <c r="DH69">
        <v>9.69</v>
      </c>
      <c r="DI69">
        <v>445</v>
      </c>
      <c r="DJ69">
        <v>0</v>
      </c>
      <c r="DK69">
        <v>0.75</v>
      </c>
      <c r="DL69">
        <v>0</v>
      </c>
      <c r="DM69">
        <v>3</v>
      </c>
      <c r="DN69">
        <v>0</v>
      </c>
      <c r="DO69">
        <v>0</v>
      </c>
      <c r="DP69">
        <v>432.8</v>
      </c>
      <c r="DQ69">
        <v>872</v>
      </c>
      <c r="DR69">
        <v>468</v>
      </c>
      <c r="DS69">
        <v>0</v>
      </c>
      <c r="DT69">
        <v>1.55</v>
      </c>
      <c r="DU69">
        <v>16.25</v>
      </c>
      <c r="DV69">
        <v>533</v>
      </c>
      <c r="DW69">
        <v>1.55</v>
      </c>
      <c r="DX69">
        <v>43</v>
      </c>
      <c r="DY69">
        <v>43</v>
      </c>
      <c r="DZ69">
        <v>3</v>
      </c>
      <c r="EA69">
        <v>-1</v>
      </c>
      <c r="EB69">
        <v>-1</v>
      </c>
      <c r="EC69">
        <v>11.13</v>
      </c>
      <c r="ED69">
        <v>0</v>
      </c>
      <c r="EE69">
        <v>0</v>
      </c>
      <c r="EF69">
        <v>365</v>
      </c>
      <c r="EG69">
        <v>14.19</v>
      </c>
      <c r="EH69">
        <v>9.69</v>
      </c>
      <c r="EI69">
        <v>445</v>
      </c>
      <c r="EJ69">
        <v>2525</v>
      </c>
      <c r="EK69">
        <v>2525</v>
      </c>
      <c r="EL69">
        <v>2525</v>
      </c>
      <c r="EM69">
        <v>2525</v>
      </c>
      <c r="EN69">
        <v>2525</v>
      </c>
      <c r="EO69">
        <v>2525</v>
      </c>
      <c r="EP69">
        <v>-1</v>
      </c>
      <c r="EQ69">
        <v>-1</v>
      </c>
      <c r="ER69" s="59"/>
      <c r="ES69">
        <v>2338</v>
      </c>
      <c r="ET69">
        <v>13.91</v>
      </c>
      <c r="EU69">
        <v>0</v>
      </c>
      <c r="EV69">
        <v>0</v>
      </c>
      <c r="EW69">
        <v>365</v>
      </c>
      <c r="EX69">
        <v>445</v>
      </c>
      <c r="EY69">
        <v>21.08</v>
      </c>
      <c r="EZ69">
        <v>21.08</v>
      </c>
      <c r="FA69">
        <v>21.08</v>
      </c>
      <c r="FB69">
        <v>21.08</v>
      </c>
      <c r="FC69">
        <v>21.08</v>
      </c>
      <c r="FD69">
        <v>21.08</v>
      </c>
      <c r="FE69">
        <v>0</v>
      </c>
      <c r="FF69">
        <v>212</v>
      </c>
      <c r="FG69">
        <v>425</v>
      </c>
      <c r="FH69">
        <v>16.25</v>
      </c>
      <c r="FI69">
        <v>533</v>
      </c>
      <c r="FJ69">
        <v>2084</v>
      </c>
      <c r="FK69">
        <v>2084</v>
      </c>
      <c r="FL69">
        <v>12.03</v>
      </c>
      <c r="FM69">
        <v>-1</v>
      </c>
      <c r="FN69">
        <v>0</v>
      </c>
      <c r="FO69">
        <v>0</v>
      </c>
      <c r="FP69">
        <v>0</v>
      </c>
      <c r="FQ69">
        <v>0</v>
      </c>
      <c r="FR69">
        <v>400</v>
      </c>
      <c r="FS69">
        <v>0</v>
      </c>
      <c r="FT69">
        <v>4.56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I69" s="59"/>
      <c r="GM69" s="59"/>
      <c r="GN69" s="59"/>
      <c r="GR69" s="59" t="s">
        <v>779</v>
      </c>
      <c r="GS69" s="59" t="s">
        <v>643</v>
      </c>
      <c r="GT69">
        <v>445</v>
      </c>
      <c r="GU69" s="59" t="s">
        <v>781</v>
      </c>
      <c r="GV69" s="59" t="s">
        <v>648</v>
      </c>
      <c r="HB69" s="59"/>
    </row>
    <row r="70" spans="1:210" ht="12.75">
      <c r="A70">
        <v>1</v>
      </c>
      <c r="B70" s="59" t="s">
        <v>604</v>
      </c>
      <c r="C70" s="59" t="s">
        <v>605</v>
      </c>
      <c r="D70" s="59" t="s">
        <v>606</v>
      </c>
      <c r="E70" s="59" t="s">
        <v>607</v>
      </c>
      <c r="F70" s="59" t="s">
        <v>607</v>
      </c>
      <c r="G70" s="59" t="s">
        <v>761</v>
      </c>
      <c r="H70" s="59" t="s">
        <v>608</v>
      </c>
      <c r="I70" s="59" t="s">
        <v>762</v>
      </c>
      <c r="J70" s="59" t="s">
        <v>242</v>
      </c>
      <c r="K70">
        <v>8</v>
      </c>
      <c r="L70" s="59" t="s">
        <v>763</v>
      </c>
      <c r="M70" s="59" t="s">
        <v>67</v>
      </c>
      <c r="N70">
        <v>0</v>
      </c>
      <c r="O70" s="59" t="s">
        <v>612</v>
      </c>
      <c r="P70">
        <v>1</v>
      </c>
      <c r="Q70" s="59" t="s">
        <v>764</v>
      </c>
      <c r="R70" s="59" t="s">
        <v>765</v>
      </c>
      <c r="S70" s="59" t="s">
        <v>1085</v>
      </c>
      <c r="T70">
        <v>80</v>
      </c>
      <c r="U70" s="59" t="s">
        <v>77</v>
      </c>
      <c r="V70">
        <v>5435</v>
      </c>
      <c r="W70" s="59" t="s">
        <v>1086</v>
      </c>
      <c r="X70" s="59" t="s">
        <v>613</v>
      </c>
      <c r="Y70">
        <v>1</v>
      </c>
      <c r="Z70" s="59" t="s">
        <v>614</v>
      </c>
      <c r="AA70" s="59"/>
      <c r="AB70">
        <v>122</v>
      </c>
      <c r="AE70" s="59"/>
      <c r="AF70" s="59"/>
      <c r="AJ70" s="59"/>
      <c r="AK70" s="59"/>
      <c r="AL70">
        <v>6188</v>
      </c>
      <c r="AM70">
        <v>386</v>
      </c>
      <c r="AO70" s="59"/>
      <c r="AQ70" s="59"/>
      <c r="AS70">
        <v>17143</v>
      </c>
      <c r="AT70">
        <v>212</v>
      </c>
      <c r="AU70">
        <v>21693</v>
      </c>
      <c r="AV70">
        <v>425</v>
      </c>
      <c r="AW70" s="59" t="s">
        <v>624</v>
      </c>
      <c r="AX70">
        <v>36</v>
      </c>
      <c r="AY70">
        <v>36</v>
      </c>
      <c r="AZ70">
        <v>-1</v>
      </c>
      <c r="BA70">
        <v>46</v>
      </c>
      <c r="BB70">
        <v>106</v>
      </c>
      <c r="BC70">
        <v>-1</v>
      </c>
      <c r="BD70">
        <v>43</v>
      </c>
      <c r="BE70">
        <v>4.49</v>
      </c>
      <c r="BF70">
        <v>53</v>
      </c>
      <c r="BG70">
        <v>59</v>
      </c>
      <c r="BH70">
        <v>1036</v>
      </c>
      <c r="BI70">
        <v>10180</v>
      </c>
      <c r="BJ70">
        <v>-1</v>
      </c>
      <c r="BK70">
        <v>212</v>
      </c>
      <c r="BL70">
        <v>8.39</v>
      </c>
      <c r="BM70">
        <v>1247</v>
      </c>
      <c r="BN70">
        <v>18425</v>
      </c>
      <c r="BO70">
        <v>-1</v>
      </c>
      <c r="BP70">
        <v>197</v>
      </c>
      <c r="BQ70">
        <v>720</v>
      </c>
      <c r="BR70">
        <v>34</v>
      </c>
      <c r="BS70">
        <v>425</v>
      </c>
      <c r="BT70">
        <v>2084</v>
      </c>
      <c r="BU70">
        <v>2084</v>
      </c>
      <c r="BV70">
        <v>12.03</v>
      </c>
      <c r="BW70">
        <v>-1</v>
      </c>
      <c r="BX70">
        <v>-1</v>
      </c>
      <c r="BY70">
        <v>40</v>
      </c>
      <c r="BZ70">
        <v>-1</v>
      </c>
      <c r="CA70">
        <v>50</v>
      </c>
      <c r="CB70">
        <v>-1</v>
      </c>
      <c r="CC70">
        <v>40</v>
      </c>
      <c r="CD70">
        <v>-1</v>
      </c>
      <c r="CE70">
        <v>0</v>
      </c>
      <c r="CF70">
        <v>-1</v>
      </c>
      <c r="CG70">
        <v>40</v>
      </c>
      <c r="CH70">
        <v>-1</v>
      </c>
      <c r="CI70">
        <v>40</v>
      </c>
      <c r="CJ70">
        <v>126.1</v>
      </c>
      <c r="CK70">
        <v>357</v>
      </c>
      <c r="CL70">
        <v>119</v>
      </c>
      <c r="CM70">
        <v>0</v>
      </c>
      <c r="CN70">
        <v>1.89</v>
      </c>
      <c r="CO70">
        <v>0</v>
      </c>
      <c r="CP70">
        <v>0</v>
      </c>
      <c r="CQ70">
        <v>0</v>
      </c>
      <c r="CR70">
        <v>0</v>
      </c>
      <c r="CS70">
        <v>1.72</v>
      </c>
      <c r="CT70">
        <v>16.25</v>
      </c>
      <c r="CU70">
        <v>533</v>
      </c>
      <c r="CV70">
        <v>1.89</v>
      </c>
      <c r="CW70">
        <v>16.25</v>
      </c>
      <c r="CX70">
        <v>533</v>
      </c>
      <c r="CY70">
        <v>1.72</v>
      </c>
      <c r="CZ70">
        <v>72</v>
      </c>
      <c r="DA70">
        <v>72</v>
      </c>
      <c r="DB70">
        <v>5</v>
      </c>
      <c r="DC70">
        <v>11.13</v>
      </c>
      <c r="DD70">
        <v>0</v>
      </c>
      <c r="DE70">
        <v>0</v>
      </c>
      <c r="DF70">
        <v>365</v>
      </c>
      <c r="DG70">
        <v>14.19</v>
      </c>
      <c r="DH70">
        <v>9.69</v>
      </c>
      <c r="DI70">
        <v>445</v>
      </c>
      <c r="DJ70">
        <v>0</v>
      </c>
      <c r="DK70">
        <v>0.75</v>
      </c>
      <c r="DL70">
        <v>0</v>
      </c>
      <c r="DM70">
        <v>3</v>
      </c>
      <c r="DN70">
        <v>0</v>
      </c>
      <c r="DO70">
        <v>0</v>
      </c>
      <c r="DP70">
        <v>432.8</v>
      </c>
      <c r="DQ70">
        <v>872</v>
      </c>
      <c r="DR70">
        <v>468</v>
      </c>
      <c r="DS70">
        <v>0</v>
      </c>
      <c r="DT70">
        <v>1.55</v>
      </c>
      <c r="DU70">
        <v>16.25</v>
      </c>
      <c r="DV70">
        <v>533</v>
      </c>
      <c r="DW70">
        <v>1.55</v>
      </c>
      <c r="DX70">
        <v>43</v>
      </c>
      <c r="DY70">
        <v>43</v>
      </c>
      <c r="DZ70">
        <v>3</v>
      </c>
      <c r="EA70">
        <v>-1</v>
      </c>
      <c r="EB70">
        <v>-1</v>
      </c>
      <c r="EC70">
        <v>11.13</v>
      </c>
      <c r="ED70">
        <v>0</v>
      </c>
      <c r="EE70">
        <v>0</v>
      </c>
      <c r="EF70">
        <v>365</v>
      </c>
      <c r="EG70">
        <v>14.19</v>
      </c>
      <c r="EH70">
        <v>9.69</v>
      </c>
      <c r="EI70">
        <v>445</v>
      </c>
      <c r="EJ70">
        <v>2525</v>
      </c>
      <c r="EK70">
        <v>2525</v>
      </c>
      <c r="EL70">
        <v>2525</v>
      </c>
      <c r="EM70">
        <v>2525</v>
      </c>
      <c r="EN70">
        <v>2525</v>
      </c>
      <c r="EO70">
        <v>2525</v>
      </c>
      <c r="EP70">
        <v>-1</v>
      </c>
      <c r="EQ70">
        <v>-1</v>
      </c>
      <c r="ER70" s="59"/>
      <c r="ES70">
        <v>2338</v>
      </c>
      <c r="ET70">
        <v>13.91</v>
      </c>
      <c r="EU70">
        <v>0</v>
      </c>
      <c r="EV70">
        <v>0</v>
      </c>
      <c r="EW70">
        <v>365</v>
      </c>
      <c r="EX70">
        <v>445</v>
      </c>
      <c r="EY70">
        <v>21.08</v>
      </c>
      <c r="EZ70">
        <v>21.08</v>
      </c>
      <c r="FA70">
        <v>21.08</v>
      </c>
      <c r="FB70">
        <v>21.08</v>
      </c>
      <c r="FC70">
        <v>21.08</v>
      </c>
      <c r="FD70">
        <v>21.08</v>
      </c>
      <c r="FE70">
        <v>0</v>
      </c>
      <c r="FF70">
        <v>212</v>
      </c>
      <c r="FG70">
        <v>425</v>
      </c>
      <c r="FH70">
        <v>16.25</v>
      </c>
      <c r="FI70">
        <v>533</v>
      </c>
      <c r="FJ70">
        <v>2084</v>
      </c>
      <c r="FK70">
        <v>2084</v>
      </c>
      <c r="FL70">
        <v>12.03</v>
      </c>
      <c r="FM70">
        <v>-1</v>
      </c>
      <c r="FN70">
        <v>0</v>
      </c>
      <c r="FO70">
        <v>0</v>
      </c>
      <c r="FP70">
        <v>0</v>
      </c>
      <c r="FQ70">
        <v>0</v>
      </c>
      <c r="FR70">
        <v>400</v>
      </c>
      <c r="FS70">
        <v>0</v>
      </c>
      <c r="FT70">
        <v>4.56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I70" s="59"/>
      <c r="GM70" s="59"/>
      <c r="GN70" s="59"/>
      <c r="GR70" s="59" t="s">
        <v>1031</v>
      </c>
      <c r="GS70" s="59" t="s">
        <v>986</v>
      </c>
      <c r="GT70">
        <v>312</v>
      </c>
      <c r="GU70" s="59" t="s">
        <v>1039</v>
      </c>
      <c r="GV70" s="59" t="s">
        <v>647</v>
      </c>
      <c r="HB70" s="59"/>
    </row>
    <row r="71" spans="1:210" ht="12.75">
      <c r="A71">
        <v>1</v>
      </c>
      <c r="B71" s="59" t="s">
        <v>604</v>
      </c>
      <c r="C71" s="59" t="s">
        <v>605</v>
      </c>
      <c r="D71" s="59" t="s">
        <v>606</v>
      </c>
      <c r="E71" s="59" t="s">
        <v>607</v>
      </c>
      <c r="F71" s="59" t="s">
        <v>607</v>
      </c>
      <c r="G71" s="59" t="s">
        <v>761</v>
      </c>
      <c r="H71" s="59" t="s">
        <v>608</v>
      </c>
      <c r="I71" s="59" t="s">
        <v>762</v>
      </c>
      <c r="J71" s="59" t="s">
        <v>242</v>
      </c>
      <c r="K71">
        <v>8</v>
      </c>
      <c r="L71" s="59" t="s">
        <v>763</v>
      </c>
      <c r="M71" s="59" t="s">
        <v>67</v>
      </c>
      <c r="N71">
        <v>0</v>
      </c>
      <c r="O71" s="59" t="s">
        <v>612</v>
      </c>
      <c r="P71">
        <v>1</v>
      </c>
      <c r="Q71" s="59" t="s">
        <v>764</v>
      </c>
      <c r="R71" s="59" t="s">
        <v>765</v>
      </c>
      <c r="S71" s="59" t="s">
        <v>1085</v>
      </c>
      <c r="T71">
        <v>80</v>
      </c>
      <c r="U71" s="59" t="s">
        <v>77</v>
      </c>
      <c r="V71">
        <v>5435</v>
      </c>
      <c r="W71" s="59" t="s">
        <v>1086</v>
      </c>
      <c r="X71" s="59" t="s">
        <v>613</v>
      </c>
      <c r="Y71">
        <v>1</v>
      </c>
      <c r="Z71" s="59" t="s">
        <v>614</v>
      </c>
      <c r="AA71" s="59"/>
      <c r="AB71">
        <v>122</v>
      </c>
      <c r="AE71" s="59"/>
      <c r="AF71" s="59"/>
      <c r="AJ71" s="59"/>
      <c r="AK71" s="59"/>
      <c r="AL71">
        <v>6188</v>
      </c>
      <c r="AM71">
        <v>386</v>
      </c>
      <c r="AO71" s="59"/>
      <c r="AQ71" s="59"/>
      <c r="AS71">
        <v>17143</v>
      </c>
      <c r="AT71">
        <v>212</v>
      </c>
      <c r="AU71">
        <v>21693</v>
      </c>
      <c r="AV71">
        <v>425</v>
      </c>
      <c r="AW71" s="59" t="s">
        <v>624</v>
      </c>
      <c r="AX71">
        <v>36</v>
      </c>
      <c r="AY71">
        <v>36</v>
      </c>
      <c r="AZ71">
        <v>-1</v>
      </c>
      <c r="BA71">
        <v>46</v>
      </c>
      <c r="BB71">
        <v>106</v>
      </c>
      <c r="BC71">
        <v>-1</v>
      </c>
      <c r="BD71">
        <v>43</v>
      </c>
      <c r="BE71">
        <v>4.49</v>
      </c>
      <c r="BF71">
        <v>53</v>
      </c>
      <c r="BG71">
        <v>59</v>
      </c>
      <c r="BH71">
        <v>1036</v>
      </c>
      <c r="BI71">
        <v>10180</v>
      </c>
      <c r="BJ71">
        <v>-1</v>
      </c>
      <c r="BK71">
        <v>212</v>
      </c>
      <c r="BL71">
        <v>8.39</v>
      </c>
      <c r="BM71">
        <v>1247</v>
      </c>
      <c r="BN71">
        <v>18425</v>
      </c>
      <c r="BO71">
        <v>-1</v>
      </c>
      <c r="BP71">
        <v>197</v>
      </c>
      <c r="BQ71">
        <v>720</v>
      </c>
      <c r="BR71">
        <v>34</v>
      </c>
      <c r="BS71">
        <v>425</v>
      </c>
      <c r="BT71">
        <v>2084</v>
      </c>
      <c r="BU71">
        <v>2084</v>
      </c>
      <c r="BV71">
        <v>12.03</v>
      </c>
      <c r="BW71">
        <v>-1</v>
      </c>
      <c r="BX71">
        <v>-1</v>
      </c>
      <c r="BY71">
        <v>40</v>
      </c>
      <c r="BZ71">
        <v>-1</v>
      </c>
      <c r="CA71">
        <v>50</v>
      </c>
      <c r="CB71">
        <v>-1</v>
      </c>
      <c r="CC71">
        <v>40</v>
      </c>
      <c r="CD71">
        <v>-1</v>
      </c>
      <c r="CE71">
        <v>0</v>
      </c>
      <c r="CF71">
        <v>-1</v>
      </c>
      <c r="CG71">
        <v>40</v>
      </c>
      <c r="CH71">
        <v>-1</v>
      </c>
      <c r="CI71">
        <v>40</v>
      </c>
      <c r="CJ71">
        <v>126.1</v>
      </c>
      <c r="CK71">
        <v>357</v>
      </c>
      <c r="CL71">
        <v>119</v>
      </c>
      <c r="CM71">
        <v>0</v>
      </c>
      <c r="CN71">
        <v>1.89</v>
      </c>
      <c r="CO71">
        <v>0</v>
      </c>
      <c r="CP71">
        <v>0</v>
      </c>
      <c r="CQ71">
        <v>0</v>
      </c>
      <c r="CR71">
        <v>0</v>
      </c>
      <c r="CS71">
        <v>1.72</v>
      </c>
      <c r="CT71">
        <v>16.25</v>
      </c>
      <c r="CU71">
        <v>533</v>
      </c>
      <c r="CV71">
        <v>1.89</v>
      </c>
      <c r="CW71">
        <v>16.25</v>
      </c>
      <c r="CX71">
        <v>533</v>
      </c>
      <c r="CY71">
        <v>1.72</v>
      </c>
      <c r="CZ71">
        <v>72</v>
      </c>
      <c r="DA71">
        <v>72</v>
      </c>
      <c r="DB71">
        <v>5</v>
      </c>
      <c r="DC71">
        <v>11.13</v>
      </c>
      <c r="DD71">
        <v>0</v>
      </c>
      <c r="DE71">
        <v>0</v>
      </c>
      <c r="DF71">
        <v>365</v>
      </c>
      <c r="DG71">
        <v>14.19</v>
      </c>
      <c r="DH71">
        <v>9.69</v>
      </c>
      <c r="DI71">
        <v>445</v>
      </c>
      <c r="DJ71">
        <v>0</v>
      </c>
      <c r="DK71">
        <v>0.75</v>
      </c>
      <c r="DL71">
        <v>0</v>
      </c>
      <c r="DM71">
        <v>3</v>
      </c>
      <c r="DN71">
        <v>0</v>
      </c>
      <c r="DO71">
        <v>0</v>
      </c>
      <c r="DP71">
        <v>432.8</v>
      </c>
      <c r="DQ71">
        <v>872</v>
      </c>
      <c r="DR71">
        <v>468</v>
      </c>
      <c r="DS71">
        <v>0</v>
      </c>
      <c r="DT71">
        <v>1.55</v>
      </c>
      <c r="DU71">
        <v>16.25</v>
      </c>
      <c r="DV71">
        <v>533</v>
      </c>
      <c r="DW71">
        <v>1.55</v>
      </c>
      <c r="DX71">
        <v>43</v>
      </c>
      <c r="DY71">
        <v>43</v>
      </c>
      <c r="DZ71">
        <v>3</v>
      </c>
      <c r="EA71">
        <v>-1</v>
      </c>
      <c r="EB71">
        <v>-1</v>
      </c>
      <c r="EC71">
        <v>11.13</v>
      </c>
      <c r="ED71">
        <v>0</v>
      </c>
      <c r="EE71">
        <v>0</v>
      </c>
      <c r="EF71">
        <v>365</v>
      </c>
      <c r="EG71">
        <v>14.19</v>
      </c>
      <c r="EH71">
        <v>9.69</v>
      </c>
      <c r="EI71">
        <v>445</v>
      </c>
      <c r="EJ71">
        <v>2525</v>
      </c>
      <c r="EK71">
        <v>2525</v>
      </c>
      <c r="EL71">
        <v>2525</v>
      </c>
      <c r="EM71">
        <v>2525</v>
      </c>
      <c r="EN71">
        <v>2525</v>
      </c>
      <c r="EO71">
        <v>2525</v>
      </c>
      <c r="EP71">
        <v>-1</v>
      </c>
      <c r="EQ71">
        <v>-1</v>
      </c>
      <c r="ER71" s="59"/>
      <c r="ES71">
        <v>2338</v>
      </c>
      <c r="ET71">
        <v>13.91</v>
      </c>
      <c r="EU71">
        <v>0</v>
      </c>
      <c r="EV71">
        <v>0</v>
      </c>
      <c r="EW71">
        <v>365</v>
      </c>
      <c r="EX71">
        <v>445</v>
      </c>
      <c r="EY71">
        <v>21.08</v>
      </c>
      <c r="EZ71">
        <v>21.08</v>
      </c>
      <c r="FA71">
        <v>21.08</v>
      </c>
      <c r="FB71">
        <v>21.08</v>
      </c>
      <c r="FC71">
        <v>21.08</v>
      </c>
      <c r="FD71">
        <v>21.08</v>
      </c>
      <c r="FE71">
        <v>0</v>
      </c>
      <c r="FF71">
        <v>212</v>
      </c>
      <c r="FG71">
        <v>425</v>
      </c>
      <c r="FH71">
        <v>16.25</v>
      </c>
      <c r="FI71">
        <v>533</v>
      </c>
      <c r="FJ71">
        <v>2084</v>
      </c>
      <c r="FK71">
        <v>2084</v>
      </c>
      <c r="FL71">
        <v>12.03</v>
      </c>
      <c r="FM71">
        <v>-1</v>
      </c>
      <c r="FN71">
        <v>0</v>
      </c>
      <c r="FO71">
        <v>0</v>
      </c>
      <c r="FP71">
        <v>0</v>
      </c>
      <c r="FQ71">
        <v>0</v>
      </c>
      <c r="FR71">
        <v>400</v>
      </c>
      <c r="FS71">
        <v>0</v>
      </c>
      <c r="FT71">
        <v>4.56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I71" s="59"/>
      <c r="GM71" s="59"/>
      <c r="GN71" s="59"/>
      <c r="GR71" s="59" t="s">
        <v>1032</v>
      </c>
      <c r="GS71" s="59" t="s">
        <v>1035</v>
      </c>
      <c r="GT71">
        <v>451</v>
      </c>
      <c r="GU71" s="59" t="s">
        <v>1040</v>
      </c>
      <c r="GV71" s="59" t="s">
        <v>648</v>
      </c>
      <c r="HB71" s="59"/>
    </row>
    <row r="72" spans="1:210" ht="12.75">
      <c r="A72">
        <v>1</v>
      </c>
      <c r="B72" s="59" t="s">
        <v>604</v>
      </c>
      <c r="C72" s="59" t="s">
        <v>605</v>
      </c>
      <c r="D72" s="59" t="s">
        <v>606</v>
      </c>
      <c r="E72" s="59" t="s">
        <v>607</v>
      </c>
      <c r="F72" s="59" t="s">
        <v>607</v>
      </c>
      <c r="G72" s="59" t="s">
        <v>761</v>
      </c>
      <c r="H72" s="59" t="s">
        <v>608</v>
      </c>
      <c r="I72" s="59" t="s">
        <v>762</v>
      </c>
      <c r="J72" s="59" t="s">
        <v>242</v>
      </c>
      <c r="K72">
        <v>8</v>
      </c>
      <c r="L72" s="59" t="s">
        <v>763</v>
      </c>
      <c r="M72" s="59" t="s">
        <v>67</v>
      </c>
      <c r="N72">
        <v>0</v>
      </c>
      <c r="O72" s="59" t="s">
        <v>612</v>
      </c>
      <c r="P72">
        <v>1</v>
      </c>
      <c r="Q72" s="59" t="s">
        <v>764</v>
      </c>
      <c r="R72" s="59" t="s">
        <v>765</v>
      </c>
      <c r="S72" s="59" t="s">
        <v>1085</v>
      </c>
      <c r="T72">
        <v>80</v>
      </c>
      <c r="U72" s="59" t="s">
        <v>77</v>
      </c>
      <c r="V72">
        <v>5435</v>
      </c>
      <c r="W72" s="59" t="s">
        <v>1086</v>
      </c>
      <c r="X72" s="59" t="s">
        <v>613</v>
      </c>
      <c r="Y72">
        <v>1</v>
      </c>
      <c r="Z72" s="59" t="s">
        <v>614</v>
      </c>
      <c r="AA72" s="59"/>
      <c r="AB72">
        <v>122</v>
      </c>
      <c r="AE72" s="59"/>
      <c r="AF72" s="59"/>
      <c r="AJ72" s="59"/>
      <c r="AK72" s="59"/>
      <c r="AL72">
        <v>6188</v>
      </c>
      <c r="AM72">
        <v>386</v>
      </c>
      <c r="AO72" s="59"/>
      <c r="AQ72" s="59"/>
      <c r="AS72">
        <v>17143</v>
      </c>
      <c r="AT72">
        <v>212</v>
      </c>
      <c r="AU72">
        <v>21693</v>
      </c>
      <c r="AV72">
        <v>425</v>
      </c>
      <c r="AW72" s="59" t="s">
        <v>624</v>
      </c>
      <c r="AX72">
        <v>36</v>
      </c>
      <c r="AY72">
        <v>36</v>
      </c>
      <c r="AZ72">
        <v>-1</v>
      </c>
      <c r="BA72">
        <v>46</v>
      </c>
      <c r="BB72">
        <v>106</v>
      </c>
      <c r="BC72">
        <v>-1</v>
      </c>
      <c r="BD72">
        <v>43</v>
      </c>
      <c r="BE72">
        <v>4.49</v>
      </c>
      <c r="BF72">
        <v>53</v>
      </c>
      <c r="BG72">
        <v>59</v>
      </c>
      <c r="BH72">
        <v>1036</v>
      </c>
      <c r="BI72">
        <v>10180</v>
      </c>
      <c r="BJ72">
        <v>-1</v>
      </c>
      <c r="BK72">
        <v>212</v>
      </c>
      <c r="BL72">
        <v>8.39</v>
      </c>
      <c r="BM72">
        <v>1247</v>
      </c>
      <c r="BN72">
        <v>18425</v>
      </c>
      <c r="BO72">
        <v>-1</v>
      </c>
      <c r="BP72">
        <v>197</v>
      </c>
      <c r="BQ72">
        <v>720</v>
      </c>
      <c r="BR72">
        <v>34</v>
      </c>
      <c r="BS72">
        <v>425</v>
      </c>
      <c r="BT72">
        <v>2084</v>
      </c>
      <c r="BU72">
        <v>2084</v>
      </c>
      <c r="BV72">
        <v>12.03</v>
      </c>
      <c r="BW72">
        <v>-1</v>
      </c>
      <c r="BX72">
        <v>-1</v>
      </c>
      <c r="BY72">
        <v>40</v>
      </c>
      <c r="BZ72">
        <v>-1</v>
      </c>
      <c r="CA72">
        <v>50</v>
      </c>
      <c r="CB72">
        <v>-1</v>
      </c>
      <c r="CC72">
        <v>40</v>
      </c>
      <c r="CD72">
        <v>-1</v>
      </c>
      <c r="CE72">
        <v>0</v>
      </c>
      <c r="CF72">
        <v>-1</v>
      </c>
      <c r="CG72">
        <v>40</v>
      </c>
      <c r="CH72">
        <v>-1</v>
      </c>
      <c r="CI72">
        <v>40</v>
      </c>
      <c r="CJ72">
        <v>126.1</v>
      </c>
      <c r="CK72">
        <v>357</v>
      </c>
      <c r="CL72">
        <v>119</v>
      </c>
      <c r="CM72">
        <v>0</v>
      </c>
      <c r="CN72">
        <v>1.89</v>
      </c>
      <c r="CO72">
        <v>0</v>
      </c>
      <c r="CP72">
        <v>0</v>
      </c>
      <c r="CQ72">
        <v>0</v>
      </c>
      <c r="CR72">
        <v>0</v>
      </c>
      <c r="CS72">
        <v>1.72</v>
      </c>
      <c r="CT72">
        <v>16.25</v>
      </c>
      <c r="CU72">
        <v>533</v>
      </c>
      <c r="CV72">
        <v>1.89</v>
      </c>
      <c r="CW72">
        <v>16.25</v>
      </c>
      <c r="CX72">
        <v>533</v>
      </c>
      <c r="CY72">
        <v>1.72</v>
      </c>
      <c r="CZ72">
        <v>72</v>
      </c>
      <c r="DA72">
        <v>72</v>
      </c>
      <c r="DB72">
        <v>5</v>
      </c>
      <c r="DC72">
        <v>11.13</v>
      </c>
      <c r="DD72">
        <v>0</v>
      </c>
      <c r="DE72">
        <v>0</v>
      </c>
      <c r="DF72">
        <v>365</v>
      </c>
      <c r="DG72">
        <v>14.19</v>
      </c>
      <c r="DH72">
        <v>9.69</v>
      </c>
      <c r="DI72">
        <v>445</v>
      </c>
      <c r="DJ72">
        <v>0</v>
      </c>
      <c r="DK72">
        <v>0.75</v>
      </c>
      <c r="DL72">
        <v>0</v>
      </c>
      <c r="DM72">
        <v>3</v>
      </c>
      <c r="DN72">
        <v>0</v>
      </c>
      <c r="DO72">
        <v>0</v>
      </c>
      <c r="DP72">
        <v>432.8</v>
      </c>
      <c r="DQ72">
        <v>872</v>
      </c>
      <c r="DR72">
        <v>468</v>
      </c>
      <c r="DS72">
        <v>0</v>
      </c>
      <c r="DT72">
        <v>1.55</v>
      </c>
      <c r="DU72">
        <v>16.25</v>
      </c>
      <c r="DV72">
        <v>533</v>
      </c>
      <c r="DW72">
        <v>1.55</v>
      </c>
      <c r="DX72">
        <v>43</v>
      </c>
      <c r="DY72">
        <v>43</v>
      </c>
      <c r="DZ72">
        <v>3</v>
      </c>
      <c r="EA72">
        <v>-1</v>
      </c>
      <c r="EB72">
        <v>-1</v>
      </c>
      <c r="EC72">
        <v>11.13</v>
      </c>
      <c r="ED72">
        <v>0</v>
      </c>
      <c r="EE72">
        <v>0</v>
      </c>
      <c r="EF72">
        <v>365</v>
      </c>
      <c r="EG72">
        <v>14.19</v>
      </c>
      <c r="EH72">
        <v>9.69</v>
      </c>
      <c r="EI72">
        <v>445</v>
      </c>
      <c r="EJ72">
        <v>2525</v>
      </c>
      <c r="EK72">
        <v>2525</v>
      </c>
      <c r="EL72">
        <v>2525</v>
      </c>
      <c r="EM72">
        <v>2525</v>
      </c>
      <c r="EN72">
        <v>2525</v>
      </c>
      <c r="EO72">
        <v>2525</v>
      </c>
      <c r="EP72">
        <v>-1</v>
      </c>
      <c r="EQ72">
        <v>-1</v>
      </c>
      <c r="ER72" s="59"/>
      <c r="ES72">
        <v>2338</v>
      </c>
      <c r="ET72">
        <v>13.91</v>
      </c>
      <c r="EU72">
        <v>0</v>
      </c>
      <c r="EV72">
        <v>0</v>
      </c>
      <c r="EW72">
        <v>365</v>
      </c>
      <c r="EX72">
        <v>445</v>
      </c>
      <c r="EY72">
        <v>21.08</v>
      </c>
      <c r="EZ72">
        <v>21.08</v>
      </c>
      <c r="FA72">
        <v>21.08</v>
      </c>
      <c r="FB72">
        <v>21.08</v>
      </c>
      <c r="FC72">
        <v>21.08</v>
      </c>
      <c r="FD72">
        <v>21.08</v>
      </c>
      <c r="FE72">
        <v>0</v>
      </c>
      <c r="FF72">
        <v>212</v>
      </c>
      <c r="FG72">
        <v>425</v>
      </c>
      <c r="FH72">
        <v>16.25</v>
      </c>
      <c r="FI72">
        <v>533</v>
      </c>
      <c r="FJ72">
        <v>2084</v>
      </c>
      <c r="FK72">
        <v>2084</v>
      </c>
      <c r="FL72">
        <v>12.03</v>
      </c>
      <c r="FM72">
        <v>-1</v>
      </c>
      <c r="FN72">
        <v>0</v>
      </c>
      <c r="FO72">
        <v>0</v>
      </c>
      <c r="FP72">
        <v>0</v>
      </c>
      <c r="FQ72">
        <v>0</v>
      </c>
      <c r="FR72">
        <v>400</v>
      </c>
      <c r="FS72">
        <v>0</v>
      </c>
      <c r="FT72">
        <v>4.56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I72" s="59"/>
      <c r="GM72" s="59"/>
      <c r="GN72" s="59"/>
      <c r="GR72" s="59" t="s">
        <v>1033</v>
      </c>
      <c r="GS72" s="59" t="s">
        <v>1036</v>
      </c>
      <c r="GT72">
        <v>651</v>
      </c>
      <c r="GU72" s="59" t="s">
        <v>1041</v>
      </c>
      <c r="GV72" s="59" t="s">
        <v>647</v>
      </c>
      <c r="HB72" s="59"/>
    </row>
    <row r="73" spans="1:214" ht="12.75">
      <c r="A73">
        <v>1</v>
      </c>
      <c r="B73" s="59" t="s">
        <v>604</v>
      </c>
      <c r="C73" s="59" t="s">
        <v>605</v>
      </c>
      <c r="D73" s="59" t="s">
        <v>606</v>
      </c>
      <c r="E73" s="59" t="s">
        <v>607</v>
      </c>
      <c r="F73" s="59" t="s">
        <v>607</v>
      </c>
      <c r="G73" s="59" t="s">
        <v>761</v>
      </c>
      <c r="H73" s="59" t="s">
        <v>608</v>
      </c>
      <c r="I73" s="59" t="s">
        <v>762</v>
      </c>
      <c r="J73" s="59" t="s">
        <v>242</v>
      </c>
      <c r="K73">
        <v>8</v>
      </c>
      <c r="L73" s="59" t="s">
        <v>763</v>
      </c>
      <c r="M73" s="59" t="s">
        <v>67</v>
      </c>
      <c r="N73">
        <v>0</v>
      </c>
      <c r="O73" s="59" t="s">
        <v>612</v>
      </c>
      <c r="P73">
        <v>1</v>
      </c>
      <c r="Q73" s="59" t="s">
        <v>764</v>
      </c>
      <c r="R73" s="59" t="s">
        <v>765</v>
      </c>
      <c r="S73" s="59" t="s">
        <v>1085</v>
      </c>
      <c r="T73">
        <v>80</v>
      </c>
      <c r="U73" s="59" t="s">
        <v>77</v>
      </c>
      <c r="V73">
        <v>5435</v>
      </c>
      <c r="W73" s="59" t="s">
        <v>1086</v>
      </c>
      <c r="X73" s="59" t="s">
        <v>613</v>
      </c>
      <c r="Y73">
        <v>1</v>
      </c>
      <c r="Z73" s="59" t="s">
        <v>614</v>
      </c>
      <c r="AA73" s="59"/>
      <c r="AB73">
        <v>122</v>
      </c>
      <c r="AE73" s="59"/>
      <c r="AF73" s="59"/>
      <c r="AJ73" s="59"/>
      <c r="AK73" s="59"/>
      <c r="AO73" s="59"/>
      <c r="AQ73" s="59"/>
      <c r="AW73" s="59"/>
      <c r="ER73" s="59"/>
      <c r="GI73" s="59"/>
      <c r="GM73" s="59"/>
      <c r="GN73" s="59"/>
      <c r="GR73" s="59"/>
      <c r="GS73" s="59"/>
      <c r="GU73" s="59"/>
      <c r="GV73" s="59"/>
      <c r="GW73">
        <v>515</v>
      </c>
      <c r="GX73">
        <v>5435</v>
      </c>
      <c r="GY73">
        <v>1054</v>
      </c>
      <c r="GZ73">
        <v>11635</v>
      </c>
      <c r="HA73">
        <v>92</v>
      </c>
      <c r="HB73" s="59" t="s">
        <v>250</v>
      </c>
      <c r="HC73">
        <v>44</v>
      </c>
      <c r="HD73">
        <v>470</v>
      </c>
      <c r="HE73">
        <v>54</v>
      </c>
      <c r="HF73">
        <v>570</v>
      </c>
    </row>
    <row r="74" spans="1:214" ht="12.75">
      <c r="A74">
        <v>1</v>
      </c>
      <c r="B74" s="59" t="s">
        <v>604</v>
      </c>
      <c r="C74" s="59" t="s">
        <v>605</v>
      </c>
      <c r="D74" s="59" t="s">
        <v>606</v>
      </c>
      <c r="E74" s="59" t="s">
        <v>607</v>
      </c>
      <c r="F74" s="59" t="s">
        <v>607</v>
      </c>
      <c r="G74" s="59" t="s">
        <v>761</v>
      </c>
      <c r="H74" s="59" t="s">
        <v>608</v>
      </c>
      <c r="I74" s="59" t="s">
        <v>762</v>
      </c>
      <c r="J74" s="59" t="s">
        <v>242</v>
      </c>
      <c r="K74">
        <v>8</v>
      </c>
      <c r="L74" s="59" t="s">
        <v>763</v>
      </c>
      <c r="M74" s="59" t="s">
        <v>67</v>
      </c>
      <c r="N74">
        <v>0</v>
      </c>
      <c r="O74" s="59" t="s">
        <v>612</v>
      </c>
      <c r="P74">
        <v>1</v>
      </c>
      <c r="Q74" s="59" t="s">
        <v>764</v>
      </c>
      <c r="R74" s="59" t="s">
        <v>765</v>
      </c>
      <c r="S74" s="59" t="s">
        <v>1085</v>
      </c>
      <c r="T74">
        <v>80</v>
      </c>
      <c r="U74" s="59" t="s">
        <v>77</v>
      </c>
      <c r="V74">
        <v>5435</v>
      </c>
      <c r="W74" s="59" t="s">
        <v>1086</v>
      </c>
      <c r="X74" s="59" t="s">
        <v>613</v>
      </c>
      <c r="Y74">
        <v>1</v>
      </c>
      <c r="Z74" s="59" t="s">
        <v>614</v>
      </c>
      <c r="AA74" s="59"/>
      <c r="AB74">
        <v>122</v>
      </c>
      <c r="AE74" s="59"/>
      <c r="AF74" s="59"/>
      <c r="AJ74" s="59"/>
      <c r="AK74" s="59"/>
      <c r="AO74" s="59"/>
      <c r="AQ74" s="59"/>
      <c r="AW74" s="59"/>
      <c r="ER74" s="59"/>
      <c r="GI74" s="59"/>
      <c r="GM74" s="59"/>
      <c r="GN74" s="59"/>
      <c r="GR74" s="59"/>
      <c r="GS74" s="59"/>
      <c r="GU74" s="59"/>
      <c r="GV74" s="59"/>
      <c r="GW74">
        <v>515</v>
      </c>
      <c r="GX74">
        <v>5435</v>
      </c>
      <c r="GY74">
        <v>1054</v>
      </c>
      <c r="GZ74">
        <v>11635</v>
      </c>
      <c r="HA74">
        <v>96</v>
      </c>
      <c r="HB74" s="59" t="s">
        <v>251</v>
      </c>
      <c r="HC74">
        <v>32</v>
      </c>
      <c r="HD74">
        <v>320</v>
      </c>
      <c r="HE74">
        <v>49</v>
      </c>
      <c r="HF74">
        <v>530</v>
      </c>
    </row>
    <row r="75" spans="1:214" ht="12.75">
      <c r="A75">
        <v>1</v>
      </c>
      <c r="B75" s="59" t="s">
        <v>604</v>
      </c>
      <c r="C75" s="59" t="s">
        <v>605</v>
      </c>
      <c r="D75" s="59" t="s">
        <v>606</v>
      </c>
      <c r="E75" s="59" t="s">
        <v>607</v>
      </c>
      <c r="F75" s="59" t="s">
        <v>607</v>
      </c>
      <c r="G75" s="59" t="s">
        <v>761</v>
      </c>
      <c r="H75" s="59" t="s">
        <v>608</v>
      </c>
      <c r="I75" s="59" t="s">
        <v>762</v>
      </c>
      <c r="J75" s="59" t="s">
        <v>242</v>
      </c>
      <c r="K75">
        <v>8</v>
      </c>
      <c r="L75" s="59" t="s">
        <v>763</v>
      </c>
      <c r="M75" s="59" t="s">
        <v>67</v>
      </c>
      <c r="N75">
        <v>0</v>
      </c>
      <c r="O75" s="59" t="s">
        <v>612</v>
      </c>
      <c r="P75">
        <v>1</v>
      </c>
      <c r="Q75" s="59" t="s">
        <v>764</v>
      </c>
      <c r="R75" s="59" t="s">
        <v>765</v>
      </c>
      <c r="S75" s="59" t="s">
        <v>1085</v>
      </c>
      <c r="T75">
        <v>80</v>
      </c>
      <c r="U75" s="59" t="s">
        <v>77</v>
      </c>
      <c r="V75">
        <v>5435</v>
      </c>
      <c r="W75" s="59" t="s">
        <v>1086</v>
      </c>
      <c r="X75" s="59" t="s">
        <v>613</v>
      </c>
      <c r="Y75">
        <v>1</v>
      </c>
      <c r="Z75" s="59" t="s">
        <v>614</v>
      </c>
      <c r="AA75" s="59"/>
      <c r="AB75">
        <v>122</v>
      </c>
      <c r="AE75" s="59"/>
      <c r="AF75" s="59"/>
      <c r="AJ75" s="59"/>
      <c r="AK75" s="59"/>
      <c r="AO75" s="59"/>
      <c r="AQ75" s="59"/>
      <c r="AW75" s="59"/>
      <c r="ER75" s="59"/>
      <c r="GI75" s="59"/>
      <c r="GM75" s="59"/>
      <c r="GN75" s="59"/>
      <c r="GR75" s="59"/>
      <c r="GS75" s="59"/>
      <c r="GU75" s="59"/>
      <c r="GV75" s="59"/>
      <c r="GW75">
        <v>515</v>
      </c>
      <c r="GX75">
        <v>5435</v>
      </c>
      <c r="GY75">
        <v>1054</v>
      </c>
      <c r="GZ75">
        <v>11635</v>
      </c>
      <c r="HA75">
        <v>97</v>
      </c>
      <c r="HB75" s="59" t="s">
        <v>252</v>
      </c>
      <c r="HC75">
        <v>68</v>
      </c>
      <c r="HD75">
        <v>780</v>
      </c>
      <c r="HE75">
        <v>70</v>
      </c>
      <c r="HF75">
        <v>830</v>
      </c>
    </row>
    <row r="76" spans="1:214" ht="12.75">
      <c r="A76">
        <v>1</v>
      </c>
      <c r="B76" s="59" t="s">
        <v>604</v>
      </c>
      <c r="C76" s="59" t="s">
        <v>605</v>
      </c>
      <c r="D76" s="59" t="s">
        <v>606</v>
      </c>
      <c r="E76" s="59" t="s">
        <v>607</v>
      </c>
      <c r="F76" s="59" t="s">
        <v>607</v>
      </c>
      <c r="G76" s="59" t="s">
        <v>761</v>
      </c>
      <c r="H76" s="59" t="s">
        <v>608</v>
      </c>
      <c r="I76" s="59" t="s">
        <v>762</v>
      </c>
      <c r="J76" s="59" t="s">
        <v>242</v>
      </c>
      <c r="K76">
        <v>8</v>
      </c>
      <c r="L76" s="59" t="s">
        <v>763</v>
      </c>
      <c r="M76" s="59" t="s">
        <v>67</v>
      </c>
      <c r="N76">
        <v>0</v>
      </c>
      <c r="O76" s="59" t="s">
        <v>612</v>
      </c>
      <c r="P76">
        <v>1</v>
      </c>
      <c r="Q76" s="59" t="s">
        <v>764</v>
      </c>
      <c r="R76" s="59" t="s">
        <v>765</v>
      </c>
      <c r="S76" s="59" t="s">
        <v>1085</v>
      </c>
      <c r="T76">
        <v>80</v>
      </c>
      <c r="U76" s="59" t="s">
        <v>77</v>
      </c>
      <c r="V76">
        <v>5435</v>
      </c>
      <c r="W76" s="59" t="s">
        <v>1086</v>
      </c>
      <c r="X76" s="59" t="s">
        <v>613</v>
      </c>
      <c r="Y76">
        <v>1</v>
      </c>
      <c r="Z76" s="59" t="s">
        <v>614</v>
      </c>
      <c r="AA76" s="59"/>
      <c r="AB76">
        <v>122</v>
      </c>
      <c r="AE76" s="59"/>
      <c r="AF76" s="59"/>
      <c r="AJ76" s="59"/>
      <c r="AK76" s="59"/>
      <c r="AO76" s="59"/>
      <c r="AQ76" s="59"/>
      <c r="AW76" s="59"/>
      <c r="ER76" s="59"/>
      <c r="GI76" s="59"/>
      <c r="GM76" s="59"/>
      <c r="GN76" s="59"/>
      <c r="GR76" s="59"/>
      <c r="GS76" s="59"/>
      <c r="GU76" s="59"/>
      <c r="GV76" s="59"/>
      <c r="GW76">
        <v>515</v>
      </c>
      <c r="GX76">
        <v>5435</v>
      </c>
      <c r="GY76">
        <v>1054</v>
      </c>
      <c r="GZ76">
        <v>11635</v>
      </c>
      <c r="HA76">
        <v>95</v>
      </c>
      <c r="HB76" s="59" t="s">
        <v>253</v>
      </c>
      <c r="HC76">
        <v>63</v>
      </c>
      <c r="HD76">
        <v>670</v>
      </c>
      <c r="HE76">
        <v>166</v>
      </c>
      <c r="HF76">
        <v>1930</v>
      </c>
    </row>
    <row r="77" spans="1:214" ht="12.75">
      <c r="A77">
        <v>1</v>
      </c>
      <c r="B77" s="59" t="s">
        <v>604</v>
      </c>
      <c r="C77" s="59" t="s">
        <v>605</v>
      </c>
      <c r="D77" s="59" t="s">
        <v>606</v>
      </c>
      <c r="E77" s="59" t="s">
        <v>607</v>
      </c>
      <c r="F77" s="59" t="s">
        <v>607</v>
      </c>
      <c r="G77" s="59" t="s">
        <v>761</v>
      </c>
      <c r="H77" s="59" t="s">
        <v>608</v>
      </c>
      <c r="I77" s="59" t="s">
        <v>762</v>
      </c>
      <c r="J77" s="59" t="s">
        <v>242</v>
      </c>
      <c r="K77">
        <v>8</v>
      </c>
      <c r="L77" s="59" t="s">
        <v>763</v>
      </c>
      <c r="M77" s="59" t="s">
        <v>67</v>
      </c>
      <c r="N77">
        <v>0</v>
      </c>
      <c r="O77" s="59" t="s">
        <v>612</v>
      </c>
      <c r="P77">
        <v>1</v>
      </c>
      <c r="Q77" s="59" t="s">
        <v>764</v>
      </c>
      <c r="R77" s="59" t="s">
        <v>765</v>
      </c>
      <c r="S77" s="59" t="s">
        <v>1085</v>
      </c>
      <c r="T77">
        <v>80</v>
      </c>
      <c r="U77" s="59" t="s">
        <v>77</v>
      </c>
      <c r="V77">
        <v>5435</v>
      </c>
      <c r="W77" s="59" t="s">
        <v>1086</v>
      </c>
      <c r="X77" s="59" t="s">
        <v>613</v>
      </c>
      <c r="Y77">
        <v>1</v>
      </c>
      <c r="Z77" s="59" t="s">
        <v>614</v>
      </c>
      <c r="AA77" s="59"/>
      <c r="AB77">
        <v>122</v>
      </c>
      <c r="AE77" s="59"/>
      <c r="AF77" s="59"/>
      <c r="AJ77" s="59"/>
      <c r="AK77" s="59"/>
      <c r="AO77" s="59"/>
      <c r="AQ77" s="59"/>
      <c r="AW77" s="59"/>
      <c r="ER77" s="59"/>
      <c r="GI77" s="59"/>
      <c r="GM77" s="59"/>
      <c r="GN77" s="59"/>
      <c r="GR77" s="59"/>
      <c r="GS77" s="59"/>
      <c r="GU77" s="59"/>
      <c r="GV77" s="59"/>
      <c r="GW77">
        <v>515</v>
      </c>
      <c r="GX77">
        <v>5435</v>
      </c>
      <c r="GY77">
        <v>1054</v>
      </c>
      <c r="GZ77">
        <v>11635</v>
      </c>
      <c r="HA77">
        <v>168</v>
      </c>
      <c r="HB77" s="59" t="s">
        <v>254</v>
      </c>
      <c r="HC77">
        <v>140</v>
      </c>
      <c r="HD77">
        <v>1425</v>
      </c>
      <c r="HE77">
        <v>454</v>
      </c>
      <c r="HF77">
        <v>4915</v>
      </c>
    </row>
    <row r="78" spans="1:214" ht="12.75">
      <c r="A78">
        <v>1</v>
      </c>
      <c r="B78" s="59" t="s">
        <v>604</v>
      </c>
      <c r="C78" s="59" t="s">
        <v>605</v>
      </c>
      <c r="D78" s="59" t="s">
        <v>606</v>
      </c>
      <c r="E78" s="59" t="s">
        <v>607</v>
      </c>
      <c r="F78" s="59" t="s">
        <v>607</v>
      </c>
      <c r="G78" s="59" t="s">
        <v>761</v>
      </c>
      <c r="H78" s="59" t="s">
        <v>608</v>
      </c>
      <c r="I78" s="59" t="s">
        <v>762</v>
      </c>
      <c r="J78" s="59" t="s">
        <v>242</v>
      </c>
      <c r="K78">
        <v>8</v>
      </c>
      <c r="L78" s="59" t="s">
        <v>763</v>
      </c>
      <c r="M78" s="59" t="s">
        <v>67</v>
      </c>
      <c r="N78">
        <v>0</v>
      </c>
      <c r="O78" s="59" t="s">
        <v>612</v>
      </c>
      <c r="P78">
        <v>1</v>
      </c>
      <c r="Q78" s="59" t="s">
        <v>764</v>
      </c>
      <c r="R78" s="59" t="s">
        <v>765</v>
      </c>
      <c r="S78" s="59" t="s">
        <v>1085</v>
      </c>
      <c r="T78">
        <v>80</v>
      </c>
      <c r="U78" s="59" t="s">
        <v>77</v>
      </c>
      <c r="V78">
        <v>5435</v>
      </c>
      <c r="W78" s="59" t="s">
        <v>1086</v>
      </c>
      <c r="X78" s="59" t="s">
        <v>613</v>
      </c>
      <c r="Y78">
        <v>1</v>
      </c>
      <c r="Z78" s="59" t="s">
        <v>614</v>
      </c>
      <c r="AA78" s="59"/>
      <c r="AB78">
        <v>122</v>
      </c>
      <c r="AE78" s="59"/>
      <c r="AF78" s="59"/>
      <c r="AJ78" s="59"/>
      <c r="AK78" s="59"/>
      <c r="AO78" s="59"/>
      <c r="AQ78" s="59"/>
      <c r="AW78" s="59"/>
      <c r="ER78" s="59"/>
      <c r="GI78" s="59"/>
      <c r="GM78" s="59"/>
      <c r="GN78" s="59"/>
      <c r="GR78" s="59"/>
      <c r="GS78" s="59"/>
      <c r="GU78" s="59"/>
      <c r="GV78" s="59"/>
      <c r="GW78">
        <v>515</v>
      </c>
      <c r="GX78">
        <v>5435</v>
      </c>
      <c r="GY78">
        <v>1054</v>
      </c>
      <c r="GZ78">
        <v>11635</v>
      </c>
      <c r="HA78">
        <v>169</v>
      </c>
      <c r="HB78" s="59" t="s">
        <v>203</v>
      </c>
      <c r="HC78">
        <v>61</v>
      </c>
      <c r="HD78">
        <v>610</v>
      </c>
      <c r="HE78">
        <v>75</v>
      </c>
      <c r="HF78">
        <v>760</v>
      </c>
    </row>
    <row r="79" spans="1:214" ht="12.75">
      <c r="A79">
        <v>1</v>
      </c>
      <c r="B79" s="59" t="s">
        <v>604</v>
      </c>
      <c r="C79" s="59" t="s">
        <v>605</v>
      </c>
      <c r="D79" s="59" t="s">
        <v>606</v>
      </c>
      <c r="E79" s="59" t="s">
        <v>607</v>
      </c>
      <c r="F79" s="59" t="s">
        <v>607</v>
      </c>
      <c r="G79" s="59" t="s">
        <v>761</v>
      </c>
      <c r="H79" s="59" t="s">
        <v>608</v>
      </c>
      <c r="I79" s="59" t="s">
        <v>762</v>
      </c>
      <c r="J79" s="59" t="s">
        <v>242</v>
      </c>
      <c r="K79">
        <v>8</v>
      </c>
      <c r="L79" s="59" t="s">
        <v>763</v>
      </c>
      <c r="M79" s="59" t="s">
        <v>67</v>
      </c>
      <c r="N79">
        <v>0</v>
      </c>
      <c r="O79" s="59" t="s">
        <v>612</v>
      </c>
      <c r="P79">
        <v>1</v>
      </c>
      <c r="Q79" s="59" t="s">
        <v>764</v>
      </c>
      <c r="R79" s="59" t="s">
        <v>765</v>
      </c>
      <c r="S79" s="59" t="s">
        <v>1085</v>
      </c>
      <c r="T79">
        <v>80</v>
      </c>
      <c r="U79" s="59" t="s">
        <v>77</v>
      </c>
      <c r="V79">
        <v>5435</v>
      </c>
      <c r="W79" s="59" t="s">
        <v>1086</v>
      </c>
      <c r="X79" s="59" t="s">
        <v>613</v>
      </c>
      <c r="Y79">
        <v>1</v>
      </c>
      <c r="Z79" s="59" t="s">
        <v>614</v>
      </c>
      <c r="AA79" s="59"/>
      <c r="AB79">
        <v>122</v>
      </c>
      <c r="AE79" s="59"/>
      <c r="AF79" s="59"/>
      <c r="AJ79" s="59"/>
      <c r="AK79" s="59"/>
      <c r="AO79" s="59"/>
      <c r="AQ79" s="59"/>
      <c r="AW79" s="59"/>
      <c r="ER79" s="59"/>
      <c r="GI79" s="59"/>
      <c r="GM79" s="59"/>
      <c r="GN79" s="59"/>
      <c r="GR79" s="59"/>
      <c r="GS79" s="59"/>
      <c r="GU79" s="59"/>
      <c r="GV79" s="59"/>
      <c r="GW79">
        <v>515</v>
      </c>
      <c r="GX79">
        <v>5435</v>
      </c>
      <c r="GY79">
        <v>1054</v>
      </c>
      <c r="GZ79">
        <v>11635</v>
      </c>
      <c r="HA79">
        <v>201</v>
      </c>
      <c r="HB79" s="59" t="s">
        <v>9</v>
      </c>
      <c r="HC79">
        <v>20</v>
      </c>
      <c r="HD79">
        <v>280</v>
      </c>
      <c r="HE79">
        <v>45</v>
      </c>
      <c r="HF79">
        <v>560</v>
      </c>
    </row>
    <row r="80" spans="1:214" s="74" customFormat="1" ht="12.75">
      <c r="A80">
        <v>1</v>
      </c>
      <c r="B80" s="59" t="s">
        <v>604</v>
      </c>
      <c r="C80" s="59" t="s">
        <v>605</v>
      </c>
      <c r="D80" s="59" t="s">
        <v>606</v>
      </c>
      <c r="E80" s="59" t="s">
        <v>607</v>
      </c>
      <c r="F80" s="59" t="s">
        <v>607</v>
      </c>
      <c r="G80" s="59" t="s">
        <v>761</v>
      </c>
      <c r="H80" s="59" t="s">
        <v>608</v>
      </c>
      <c r="I80" s="59" t="s">
        <v>762</v>
      </c>
      <c r="J80" s="59" t="s">
        <v>242</v>
      </c>
      <c r="K80">
        <v>8</v>
      </c>
      <c r="L80" s="59" t="s">
        <v>763</v>
      </c>
      <c r="M80" s="59" t="s">
        <v>67</v>
      </c>
      <c r="N80">
        <v>0</v>
      </c>
      <c r="O80" s="59" t="s">
        <v>612</v>
      </c>
      <c r="P80">
        <v>1</v>
      </c>
      <c r="Q80" s="59" t="s">
        <v>764</v>
      </c>
      <c r="R80" s="59" t="s">
        <v>765</v>
      </c>
      <c r="S80" s="59" t="s">
        <v>1085</v>
      </c>
      <c r="T80">
        <v>80</v>
      </c>
      <c r="U80" s="59" t="s">
        <v>77</v>
      </c>
      <c r="V80">
        <v>5435</v>
      </c>
      <c r="W80" s="59" t="s">
        <v>1086</v>
      </c>
      <c r="X80" s="59" t="s">
        <v>613</v>
      </c>
      <c r="Y80">
        <v>1</v>
      </c>
      <c r="Z80" s="59" t="s">
        <v>614</v>
      </c>
      <c r="AA80" s="59"/>
      <c r="AB80">
        <v>122</v>
      </c>
      <c r="AC80"/>
      <c r="AD80"/>
      <c r="AE80" s="59"/>
      <c r="AF80" s="59"/>
      <c r="AG80"/>
      <c r="AH80"/>
      <c r="AI80"/>
      <c r="AJ80" s="59"/>
      <c r="AK80" s="59"/>
      <c r="AL80"/>
      <c r="AM80"/>
      <c r="AN80"/>
      <c r="AO80" s="59"/>
      <c r="AP80"/>
      <c r="AQ80" s="59"/>
      <c r="AR80"/>
      <c r="AS80"/>
      <c r="AT80"/>
      <c r="AU80"/>
      <c r="AV80"/>
      <c r="AW80" s="59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 s="59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 s="59"/>
      <c r="GJ80"/>
      <c r="GK80"/>
      <c r="GL80"/>
      <c r="GM80" s="59"/>
      <c r="GN80" s="59"/>
      <c r="GO80"/>
      <c r="GP80"/>
      <c r="GQ80"/>
      <c r="GR80" s="59"/>
      <c r="GS80" s="59"/>
      <c r="GT80"/>
      <c r="GU80" s="59"/>
      <c r="GV80" s="59"/>
      <c r="GW80">
        <v>515</v>
      </c>
      <c r="GX80">
        <v>5435</v>
      </c>
      <c r="GY80">
        <v>1054</v>
      </c>
      <c r="GZ80">
        <v>11635</v>
      </c>
      <c r="HA80">
        <v>155</v>
      </c>
      <c r="HB80" s="59" t="s">
        <v>255</v>
      </c>
      <c r="HC80">
        <v>87</v>
      </c>
      <c r="HD80">
        <v>880</v>
      </c>
      <c r="HE80">
        <v>141</v>
      </c>
      <c r="HF80">
        <v>1540</v>
      </c>
    </row>
    <row r="81" spans="1:211" ht="12.75">
      <c r="A81">
        <v>1</v>
      </c>
      <c r="B81" s="59" t="s">
        <v>604</v>
      </c>
      <c r="C81" s="59" t="s">
        <v>605</v>
      </c>
      <c r="D81" s="59" t="s">
        <v>606</v>
      </c>
      <c r="E81" s="59" t="s">
        <v>607</v>
      </c>
      <c r="F81" s="59" t="s">
        <v>607</v>
      </c>
      <c r="G81" s="59" t="s">
        <v>761</v>
      </c>
      <c r="H81" s="59" t="s">
        <v>608</v>
      </c>
      <c r="I81" s="59" t="s">
        <v>762</v>
      </c>
      <c r="J81" s="59" t="s">
        <v>242</v>
      </c>
      <c r="K81">
        <v>8</v>
      </c>
      <c r="L81" s="59" t="s">
        <v>763</v>
      </c>
      <c r="M81" s="59" t="s">
        <v>67</v>
      </c>
      <c r="N81">
        <v>0</v>
      </c>
      <c r="O81" s="59" t="s">
        <v>612</v>
      </c>
      <c r="P81">
        <v>1</v>
      </c>
      <c r="Q81" s="59" t="s">
        <v>764</v>
      </c>
      <c r="R81" s="59" t="s">
        <v>765</v>
      </c>
      <c r="S81" s="59" t="s">
        <v>1085</v>
      </c>
      <c r="T81">
        <v>80</v>
      </c>
      <c r="U81" s="59" t="s">
        <v>77</v>
      </c>
      <c r="V81">
        <v>5435</v>
      </c>
      <c r="W81" s="59" t="s">
        <v>1086</v>
      </c>
      <c r="X81" s="59" t="s">
        <v>613</v>
      </c>
      <c r="Y81">
        <v>1</v>
      </c>
      <c r="Z81" s="59" t="s">
        <v>614</v>
      </c>
      <c r="AA81" s="59"/>
      <c r="AB81">
        <v>122</v>
      </c>
      <c r="AE81" s="59"/>
      <c r="AF81" s="59"/>
      <c r="AJ81" s="59"/>
      <c r="AK81" s="59"/>
      <c r="AO81" s="59"/>
      <c r="AQ81" s="59"/>
      <c r="AW81" s="59"/>
      <c r="ER81" s="59"/>
      <c r="GI81" s="59"/>
      <c r="GM81" s="59"/>
      <c r="GN81" s="59"/>
      <c r="GR81" s="59"/>
      <c r="GS81" s="59"/>
      <c r="GU81" s="59"/>
      <c r="GV81" s="59"/>
      <c r="GW81">
        <v>515</v>
      </c>
      <c r="GX81">
        <v>5435</v>
      </c>
      <c r="GY81">
        <v>1054</v>
      </c>
      <c r="GZ81">
        <v>11635</v>
      </c>
      <c r="HA81">
        <v>81</v>
      </c>
      <c r="HB81" s="59" t="s">
        <v>256</v>
      </c>
      <c r="HC81">
        <v>5</v>
      </c>
    </row>
    <row r="82" spans="1:214" ht="12.75">
      <c r="A82" s="73" t="s">
        <v>952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</row>
    <row r="83" spans="1:214" ht="12.75">
      <c r="A83" s="75" t="s">
        <v>349</v>
      </c>
      <c r="B83" s="71" t="s">
        <v>350</v>
      </c>
      <c r="C83" s="71" t="s">
        <v>351</v>
      </c>
      <c r="D83" s="71" t="s">
        <v>352</v>
      </c>
      <c r="E83" s="71" t="s">
        <v>353</v>
      </c>
      <c r="F83" s="71" t="s">
        <v>354</v>
      </c>
      <c r="G83" s="71" t="s">
        <v>355</v>
      </c>
      <c r="H83" s="71" t="s">
        <v>356</v>
      </c>
      <c r="I83" s="71" t="s">
        <v>357</v>
      </c>
      <c r="J83" s="71" t="s">
        <v>358</v>
      </c>
      <c r="K83" s="71" t="s">
        <v>359</v>
      </c>
      <c r="L83" s="71" t="s">
        <v>360</v>
      </c>
      <c r="M83" s="71" t="s">
        <v>361</v>
      </c>
      <c r="N83" s="71" t="s">
        <v>362</v>
      </c>
      <c r="O83" s="71" t="s">
        <v>363</v>
      </c>
      <c r="P83" s="71" t="s">
        <v>364</v>
      </c>
      <c r="Q83" s="71" t="s">
        <v>365</v>
      </c>
      <c r="R83" s="71" t="s">
        <v>366</v>
      </c>
      <c r="S83" s="71" t="s">
        <v>367</v>
      </c>
      <c r="T83" s="71" t="s">
        <v>368</v>
      </c>
      <c r="U83" s="71" t="s">
        <v>369</v>
      </c>
      <c r="V83" s="71" t="s">
        <v>93</v>
      </c>
      <c r="W83" s="71" t="s">
        <v>370</v>
      </c>
      <c r="X83" s="71" t="s">
        <v>371</v>
      </c>
      <c r="Y83" s="71" t="s">
        <v>372</v>
      </c>
      <c r="Z83" s="71" t="s">
        <v>373</v>
      </c>
      <c r="AA83" s="71" t="s">
        <v>374</v>
      </c>
      <c r="AB83" s="71" t="s">
        <v>375</v>
      </c>
      <c r="AC83" s="71" t="s">
        <v>399</v>
      </c>
      <c r="AD83" s="71" t="s">
        <v>400</v>
      </c>
      <c r="AE83" s="71" t="s">
        <v>401</v>
      </c>
      <c r="AF83" s="71" t="s">
        <v>402</v>
      </c>
      <c r="AG83" s="71" t="s">
        <v>403</v>
      </c>
      <c r="AH83" s="71" t="s">
        <v>404</v>
      </c>
      <c r="AI83" s="71" t="s">
        <v>405</v>
      </c>
      <c r="AJ83" s="71" t="s">
        <v>406</v>
      </c>
      <c r="AK83" s="71" t="s">
        <v>407</v>
      </c>
      <c r="AL83" s="71" t="s">
        <v>408</v>
      </c>
      <c r="AM83" s="71" t="s">
        <v>649</v>
      </c>
      <c r="AN83" s="71" t="s">
        <v>409</v>
      </c>
      <c r="AO83" s="71" t="s">
        <v>410</v>
      </c>
      <c r="AP83" s="71" t="s">
        <v>411</v>
      </c>
      <c r="AQ83" s="71" t="s">
        <v>650</v>
      </c>
      <c r="AR83" s="71" t="s">
        <v>651</v>
      </c>
      <c r="AS83" s="71" t="s">
        <v>412</v>
      </c>
      <c r="AT83" s="71" t="s">
        <v>413</v>
      </c>
      <c r="AU83" s="71" t="s">
        <v>652</v>
      </c>
      <c r="AV83" s="71" t="s">
        <v>414</v>
      </c>
      <c r="AW83" s="71" t="s">
        <v>415</v>
      </c>
      <c r="AX83" s="71" t="s">
        <v>416</v>
      </c>
      <c r="AY83" s="71" t="s">
        <v>417</v>
      </c>
      <c r="AZ83" s="71" t="s">
        <v>418</v>
      </c>
      <c r="BA83" s="71" t="s">
        <v>653</v>
      </c>
      <c r="BB83" s="71" t="s">
        <v>419</v>
      </c>
      <c r="BC83" s="71" t="s">
        <v>654</v>
      </c>
      <c r="BD83" s="71" t="s">
        <v>655</v>
      </c>
      <c r="BE83" s="71" t="s">
        <v>420</v>
      </c>
      <c r="BF83" s="71" t="s">
        <v>656</v>
      </c>
      <c r="BG83" s="71" t="s">
        <v>657</v>
      </c>
      <c r="BH83" s="71" t="s">
        <v>658</v>
      </c>
      <c r="BI83" s="71" t="s">
        <v>421</v>
      </c>
      <c r="BJ83" s="71" t="s">
        <v>422</v>
      </c>
      <c r="BK83" s="71" t="s">
        <v>659</v>
      </c>
      <c r="BL83" s="71" t="s">
        <v>660</v>
      </c>
      <c r="BM83" s="71" t="s">
        <v>661</v>
      </c>
      <c r="BN83" s="71" t="s">
        <v>423</v>
      </c>
      <c r="BO83" s="71" t="s">
        <v>662</v>
      </c>
      <c r="BP83" s="71" t="s">
        <v>663</v>
      </c>
      <c r="BQ83" s="71" t="s">
        <v>664</v>
      </c>
      <c r="BR83" s="71" t="s">
        <v>424</v>
      </c>
      <c r="BS83" s="71" t="s">
        <v>425</v>
      </c>
      <c r="BT83" s="71" t="s">
        <v>665</v>
      </c>
      <c r="BU83" s="71" t="s">
        <v>666</v>
      </c>
      <c r="BV83" s="71" t="s">
        <v>426</v>
      </c>
      <c r="BW83" s="71" t="s">
        <v>667</v>
      </c>
      <c r="BX83" s="71" t="s">
        <v>668</v>
      </c>
      <c r="BY83" s="71" t="s">
        <v>669</v>
      </c>
      <c r="BZ83" s="71" t="s">
        <v>670</v>
      </c>
      <c r="CA83" s="71" t="s">
        <v>671</v>
      </c>
      <c r="CB83" s="71" t="s">
        <v>672</v>
      </c>
      <c r="CC83" s="71" t="s">
        <v>673</v>
      </c>
      <c r="CD83" s="71" t="s">
        <v>674</v>
      </c>
      <c r="CE83" s="71" t="s">
        <v>675</v>
      </c>
      <c r="CF83" s="71" t="s">
        <v>676</v>
      </c>
      <c r="CG83" s="71" t="s">
        <v>677</v>
      </c>
      <c r="CH83" s="71" t="s">
        <v>678</v>
      </c>
      <c r="CI83" s="71" t="s">
        <v>679</v>
      </c>
      <c r="CJ83" s="71" t="s">
        <v>427</v>
      </c>
      <c r="CK83" s="71" t="s">
        <v>680</v>
      </c>
      <c r="CL83" s="71" t="s">
        <v>428</v>
      </c>
      <c r="CM83" s="71" t="s">
        <v>681</v>
      </c>
      <c r="CN83" s="71" t="s">
        <v>429</v>
      </c>
      <c r="CO83" s="71" t="s">
        <v>682</v>
      </c>
      <c r="CP83" s="71" t="s">
        <v>683</v>
      </c>
      <c r="CQ83" s="71" t="s">
        <v>684</v>
      </c>
      <c r="CR83" s="71" t="s">
        <v>685</v>
      </c>
      <c r="CS83" s="71" t="s">
        <v>686</v>
      </c>
      <c r="CT83" s="71" t="s">
        <v>430</v>
      </c>
      <c r="CU83" s="71" t="s">
        <v>431</v>
      </c>
      <c r="CV83" s="71" t="s">
        <v>687</v>
      </c>
      <c r="CW83" s="71" t="s">
        <v>688</v>
      </c>
      <c r="CX83" s="71" t="s">
        <v>689</v>
      </c>
      <c r="CY83" s="71" t="s">
        <v>505</v>
      </c>
      <c r="CZ83" s="71" t="s">
        <v>690</v>
      </c>
      <c r="DA83" s="71" t="s">
        <v>691</v>
      </c>
      <c r="DB83" s="71" t="s">
        <v>432</v>
      </c>
      <c r="DC83" s="71" t="s">
        <v>433</v>
      </c>
      <c r="DD83" s="71" t="s">
        <v>434</v>
      </c>
      <c r="DE83" s="71" t="s">
        <v>435</v>
      </c>
      <c r="DF83" s="71" t="s">
        <v>692</v>
      </c>
      <c r="DG83" s="71" t="s">
        <v>693</v>
      </c>
      <c r="DH83" s="71" t="s">
        <v>436</v>
      </c>
      <c r="DI83" s="71" t="s">
        <v>381</v>
      </c>
      <c r="DJ83" s="71" t="s">
        <v>437</v>
      </c>
      <c r="DK83" s="71" t="s">
        <v>694</v>
      </c>
      <c r="DL83" s="71" t="s">
        <v>695</v>
      </c>
      <c r="DM83" s="71" t="s">
        <v>696</v>
      </c>
      <c r="DN83" s="71" t="s">
        <v>697</v>
      </c>
      <c r="DO83" s="71" t="s">
        <v>698</v>
      </c>
      <c r="DP83" s="71" t="s">
        <v>699</v>
      </c>
      <c r="DQ83" s="71" t="s">
        <v>700</v>
      </c>
      <c r="DR83" s="71" t="s">
        <v>701</v>
      </c>
      <c r="DS83" s="71" t="s">
        <v>702</v>
      </c>
      <c r="DT83" s="71" t="s">
        <v>703</v>
      </c>
      <c r="DU83" s="71" t="s">
        <v>704</v>
      </c>
      <c r="DV83" s="71" t="s">
        <v>705</v>
      </c>
      <c r="DW83" s="71" t="s">
        <v>706</v>
      </c>
      <c r="DX83" s="71" t="s">
        <v>707</v>
      </c>
      <c r="DY83" s="71" t="s">
        <v>708</v>
      </c>
      <c r="DZ83" s="71" t="s">
        <v>709</v>
      </c>
      <c r="EA83" s="71" t="s">
        <v>438</v>
      </c>
      <c r="EB83" s="71" t="s">
        <v>439</v>
      </c>
      <c r="EC83" s="71" t="s">
        <v>710</v>
      </c>
      <c r="ED83" s="71" t="s">
        <v>711</v>
      </c>
      <c r="EE83" s="71" t="s">
        <v>712</v>
      </c>
      <c r="EF83" s="71" t="s">
        <v>713</v>
      </c>
      <c r="EG83" s="71" t="s">
        <v>530</v>
      </c>
      <c r="EH83" s="71" t="s">
        <v>714</v>
      </c>
      <c r="EI83" s="71" t="s">
        <v>715</v>
      </c>
      <c r="EJ83" s="71" t="s">
        <v>716</v>
      </c>
      <c r="EK83" s="71" t="s">
        <v>534</v>
      </c>
      <c r="EL83" s="71" t="s">
        <v>717</v>
      </c>
      <c r="EM83" s="71" t="s">
        <v>718</v>
      </c>
      <c r="EN83" s="71" t="s">
        <v>719</v>
      </c>
      <c r="EO83" s="71" t="s">
        <v>720</v>
      </c>
      <c r="EP83" s="71" t="s">
        <v>721</v>
      </c>
      <c r="EQ83" s="71" t="s">
        <v>440</v>
      </c>
      <c r="ER83" s="71" t="s">
        <v>441</v>
      </c>
      <c r="ES83" s="71" t="s">
        <v>722</v>
      </c>
      <c r="ET83" s="71" t="s">
        <v>723</v>
      </c>
      <c r="EU83" s="71" t="s">
        <v>724</v>
      </c>
      <c r="EV83" s="71" t="s">
        <v>442</v>
      </c>
      <c r="EW83" s="71" t="s">
        <v>725</v>
      </c>
      <c r="EX83" s="71" t="s">
        <v>726</v>
      </c>
      <c r="EY83" s="71" t="s">
        <v>727</v>
      </c>
      <c r="EZ83" s="71" t="s">
        <v>728</v>
      </c>
      <c r="FA83" s="71" t="s">
        <v>729</v>
      </c>
      <c r="FB83" s="71" t="s">
        <v>730</v>
      </c>
      <c r="FC83" s="71" t="s">
        <v>731</v>
      </c>
      <c r="FD83" s="71" t="s">
        <v>550</v>
      </c>
      <c r="FE83" s="71" t="s">
        <v>732</v>
      </c>
      <c r="FF83" s="71" t="s">
        <v>733</v>
      </c>
      <c r="FG83" s="71" t="s">
        <v>734</v>
      </c>
      <c r="FH83" s="71" t="s">
        <v>735</v>
      </c>
      <c r="FI83" s="71" t="s">
        <v>736</v>
      </c>
      <c r="FJ83" s="71" t="s">
        <v>737</v>
      </c>
      <c r="FK83" s="71" t="s">
        <v>738</v>
      </c>
      <c r="FL83" s="71" t="s">
        <v>739</v>
      </c>
      <c r="FM83" s="71" t="s">
        <v>740</v>
      </c>
      <c r="FN83" s="71" t="s">
        <v>443</v>
      </c>
      <c r="FO83" s="71" t="s">
        <v>444</v>
      </c>
      <c r="FP83" s="71" t="s">
        <v>445</v>
      </c>
      <c r="FQ83" s="71" t="s">
        <v>741</v>
      </c>
      <c r="FR83" s="71" t="s">
        <v>742</v>
      </c>
      <c r="FS83" s="71" t="s">
        <v>743</v>
      </c>
      <c r="FT83" s="71" t="s">
        <v>744</v>
      </c>
      <c r="FU83" s="71" t="s">
        <v>564</v>
      </c>
      <c r="FV83" s="71" t="s">
        <v>745</v>
      </c>
      <c r="FW83" s="71" t="s">
        <v>566</v>
      </c>
      <c r="FX83" s="71" t="s">
        <v>746</v>
      </c>
      <c r="FY83" s="71" t="s">
        <v>747</v>
      </c>
      <c r="FZ83" s="71" t="s">
        <v>569</v>
      </c>
      <c r="GA83" s="71" t="s">
        <v>748</v>
      </c>
      <c r="GB83" s="71" t="s">
        <v>446</v>
      </c>
      <c r="GC83" s="71" t="s">
        <v>447</v>
      </c>
      <c r="GD83" s="71" t="s">
        <v>571</v>
      </c>
      <c r="GE83" s="71" t="s">
        <v>448</v>
      </c>
      <c r="GF83" s="71" t="s">
        <v>449</v>
      </c>
      <c r="GG83" s="71" t="s">
        <v>450</v>
      </c>
      <c r="GH83" s="71" t="s">
        <v>451</v>
      </c>
      <c r="GI83" s="71" t="s">
        <v>749</v>
      </c>
      <c r="GJ83" s="71" t="s">
        <v>750</v>
      </c>
      <c r="GK83" s="71" t="s">
        <v>452</v>
      </c>
      <c r="GL83" s="71" t="s">
        <v>453</v>
      </c>
      <c r="GM83" s="71" t="s">
        <v>454</v>
      </c>
      <c r="GN83" s="71" t="s">
        <v>455</v>
      </c>
      <c r="GO83" s="71" t="s">
        <v>456</v>
      </c>
      <c r="GP83" s="71" t="s">
        <v>457</v>
      </c>
      <c r="GQ83" s="71" t="s">
        <v>458</v>
      </c>
      <c r="GR83" s="71" t="s">
        <v>459</v>
      </c>
      <c r="GS83" s="71" t="s">
        <v>751</v>
      </c>
      <c r="GT83" s="71" t="s">
        <v>752</v>
      </c>
      <c r="GU83" s="71" t="s">
        <v>753</v>
      </c>
      <c r="GV83" s="71" t="s">
        <v>754</v>
      </c>
      <c r="GW83" s="71" t="s">
        <v>460</v>
      </c>
      <c r="GX83" s="71" t="s">
        <v>755</v>
      </c>
      <c r="GY83" s="71" t="s">
        <v>461</v>
      </c>
      <c r="GZ83" s="71" t="s">
        <v>462</v>
      </c>
      <c r="HA83" s="71" t="s">
        <v>756</v>
      </c>
      <c r="HB83" s="71" t="s">
        <v>757</v>
      </c>
      <c r="HC83" s="71" t="s">
        <v>758</v>
      </c>
      <c r="HD83" s="71" t="s">
        <v>463</v>
      </c>
      <c r="HE83" s="71" t="s">
        <v>759</v>
      </c>
      <c r="HF83" s="71" t="s">
        <v>760</v>
      </c>
    </row>
    <row r="84" spans="1:214" ht="12.75">
      <c r="A84" s="71">
        <v>1</v>
      </c>
      <c r="B84" s="72" t="s">
        <v>604</v>
      </c>
      <c r="C84" s="72" t="s">
        <v>605</v>
      </c>
      <c r="D84" s="72" t="s">
        <v>606</v>
      </c>
      <c r="E84" s="72" t="s">
        <v>607</v>
      </c>
      <c r="F84" s="72" t="s">
        <v>607</v>
      </c>
      <c r="G84" s="72" t="s">
        <v>953</v>
      </c>
      <c r="H84" s="72" t="s">
        <v>608</v>
      </c>
      <c r="I84" s="72" t="s">
        <v>954</v>
      </c>
      <c r="J84" s="72" t="s">
        <v>245</v>
      </c>
      <c r="K84" s="71">
        <v>4</v>
      </c>
      <c r="L84" s="72" t="s">
        <v>955</v>
      </c>
      <c r="M84" s="72" t="s">
        <v>67</v>
      </c>
      <c r="N84" s="71">
        <v>0</v>
      </c>
      <c r="O84" s="72" t="s">
        <v>615</v>
      </c>
      <c r="P84" s="71">
        <v>0</v>
      </c>
      <c r="Q84" s="72" t="s">
        <v>956</v>
      </c>
      <c r="R84" s="72" t="s">
        <v>957</v>
      </c>
      <c r="S84" s="72" t="s">
        <v>1087</v>
      </c>
      <c r="T84" s="71">
        <v>33</v>
      </c>
      <c r="U84" s="72" t="s">
        <v>952</v>
      </c>
      <c r="V84" s="71">
        <v>280</v>
      </c>
      <c r="W84" s="72"/>
      <c r="X84" s="72" t="s">
        <v>228</v>
      </c>
      <c r="Y84" s="71">
        <v>1</v>
      </c>
      <c r="Z84" s="72" t="s">
        <v>614</v>
      </c>
      <c r="AA84" s="72"/>
      <c r="AB84" s="71">
        <v>0</v>
      </c>
      <c r="AC84" s="71">
        <v>1</v>
      </c>
      <c r="AD84" s="71">
        <v>1</v>
      </c>
      <c r="AE84" s="72" t="s">
        <v>958</v>
      </c>
      <c r="AF84" s="72" t="s">
        <v>959</v>
      </c>
      <c r="AG84" s="71">
        <v>0</v>
      </c>
      <c r="AH84" s="71">
        <v>0</v>
      </c>
      <c r="AI84" s="71">
        <v>0</v>
      </c>
      <c r="AJ84" s="72"/>
      <c r="AK84" s="72"/>
      <c r="AL84" s="71">
        <v>3</v>
      </c>
      <c r="AM84" s="71">
        <v>0</v>
      </c>
      <c r="AN84" s="71">
        <v>171</v>
      </c>
      <c r="AO84" s="72" t="s">
        <v>960</v>
      </c>
      <c r="AP84" s="71">
        <v>225</v>
      </c>
      <c r="AQ84" s="72" t="s">
        <v>961</v>
      </c>
      <c r="AR84" s="71">
        <v>225</v>
      </c>
      <c r="AS84" s="71">
        <v>1160</v>
      </c>
      <c r="AT84" s="71">
        <v>-1</v>
      </c>
      <c r="AU84" s="71">
        <v>100</v>
      </c>
      <c r="AV84" s="71">
        <v>-1</v>
      </c>
      <c r="AW84" s="72" t="s">
        <v>962</v>
      </c>
      <c r="AX84" s="71">
        <v>61</v>
      </c>
      <c r="AY84" s="71">
        <v>47</v>
      </c>
      <c r="AZ84" s="71">
        <v>-1</v>
      </c>
      <c r="BA84" s="71">
        <v>71</v>
      </c>
      <c r="BB84" s="71">
        <v>272</v>
      </c>
      <c r="BC84" s="71">
        <v>126</v>
      </c>
      <c r="BD84" s="71">
        <v>71</v>
      </c>
      <c r="BE84" s="71">
        <v>9.43</v>
      </c>
      <c r="BF84" s="71">
        <v>136</v>
      </c>
      <c r="BG84" s="71">
        <v>45</v>
      </c>
      <c r="BH84" s="71">
        <v>84</v>
      </c>
      <c r="BI84" s="71">
        <v>660</v>
      </c>
      <c r="BJ84" s="71">
        <v>-1</v>
      </c>
      <c r="BK84" s="71">
        <v>27</v>
      </c>
      <c r="BL84" s="71">
        <v>-1</v>
      </c>
      <c r="BM84" s="71">
        <v>33</v>
      </c>
      <c r="BN84" s="71">
        <v>-1</v>
      </c>
      <c r="BO84" s="71">
        <v>-1</v>
      </c>
      <c r="BP84" s="71">
        <v>33</v>
      </c>
      <c r="BQ84" s="71">
        <v>47</v>
      </c>
      <c r="BR84" s="71">
        <v>15</v>
      </c>
      <c r="BS84" s="71">
        <v>-1</v>
      </c>
      <c r="BT84" s="71">
        <v>769</v>
      </c>
      <c r="BU84" s="71">
        <v>769</v>
      </c>
      <c r="BV84" s="71">
        <v>19.35</v>
      </c>
      <c r="BW84" s="71">
        <v>-1</v>
      </c>
      <c r="BX84" s="71">
        <v>-1</v>
      </c>
      <c r="BY84" s="71">
        <v>0</v>
      </c>
      <c r="BZ84" s="71">
        <v>-1</v>
      </c>
      <c r="CA84" s="71">
        <v>0</v>
      </c>
      <c r="CB84" s="71">
        <v>-1</v>
      </c>
      <c r="CC84" s="71">
        <v>0</v>
      </c>
      <c r="CD84" s="71">
        <v>-1</v>
      </c>
      <c r="CE84" s="71">
        <v>0</v>
      </c>
      <c r="CF84" s="71">
        <v>-1</v>
      </c>
      <c r="CG84" s="71">
        <v>0</v>
      </c>
      <c r="CH84" s="71">
        <v>-1</v>
      </c>
      <c r="CI84" s="71">
        <v>0</v>
      </c>
      <c r="CJ84" s="71">
        <v>36.8</v>
      </c>
      <c r="CK84" s="71">
        <v>103</v>
      </c>
      <c r="CL84" s="71">
        <v>74</v>
      </c>
      <c r="CM84" s="71">
        <v>0</v>
      </c>
      <c r="CN84" s="71">
        <v>2.4</v>
      </c>
      <c r="CO84" s="71">
        <v>17.7</v>
      </c>
      <c r="CP84" s="71">
        <v>31</v>
      </c>
      <c r="CQ84" s="71">
        <v>22</v>
      </c>
      <c r="CR84" s="71">
        <v>0</v>
      </c>
      <c r="CS84" s="71">
        <v>1.5</v>
      </c>
      <c r="CT84" s="71">
        <v>0</v>
      </c>
      <c r="CU84" s="71">
        <v>0</v>
      </c>
      <c r="CV84" s="71">
        <v>2.4</v>
      </c>
      <c r="CW84" s="71">
        <v>0</v>
      </c>
      <c r="CX84" s="71">
        <v>0</v>
      </c>
      <c r="CY84" s="71">
        <v>1.5</v>
      </c>
      <c r="CZ84" s="71">
        <v>253</v>
      </c>
      <c r="DA84" s="71">
        <v>253</v>
      </c>
      <c r="DB84" s="71">
        <v>18</v>
      </c>
      <c r="DC84" s="71">
        <v>0</v>
      </c>
      <c r="DD84" s="71">
        <v>0</v>
      </c>
      <c r="DE84" s="71">
        <v>0</v>
      </c>
      <c r="DF84" s="71">
        <v>0</v>
      </c>
      <c r="DG84" s="71">
        <v>8.83</v>
      </c>
      <c r="DH84" s="71">
        <v>0</v>
      </c>
      <c r="DI84" s="71">
        <v>0</v>
      </c>
      <c r="DJ84" s="71">
        <v>0</v>
      </c>
      <c r="DK84" s="71">
        <v>0.75</v>
      </c>
      <c r="DL84" s="71">
        <v>0</v>
      </c>
      <c r="DM84" s="71">
        <v>3</v>
      </c>
      <c r="DN84" s="71">
        <v>0</v>
      </c>
      <c r="DO84" s="71">
        <v>0</v>
      </c>
      <c r="DP84" s="71">
        <v>28.7</v>
      </c>
      <c r="DQ84" s="71">
        <v>65</v>
      </c>
      <c r="DR84" s="71">
        <v>44</v>
      </c>
      <c r="DS84" s="71">
        <v>0</v>
      </c>
      <c r="DT84" s="71">
        <v>1.9</v>
      </c>
      <c r="DU84" s="71">
        <v>0</v>
      </c>
      <c r="DV84" s="71">
        <v>0</v>
      </c>
      <c r="DW84" s="71">
        <v>1.9</v>
      </c>
      <c r="DX84" s="71">
        <v>159</v>
      </c>
      <c r="DY84" s="71">
        <v>159</v>
      </c>
      <c r="DZ84" s="71">
        <v>11</v>
      </c>
      <c r="EA84" s="71">
        <v>-1</v>
      </c>
      <c r="EB84" s="71">
        <v>-1</v>
      </c>
      <c r="EC84" s="71">
        <v>0</v>
      </c>
      <c r="ED84" s="71">
        <v>0</v>
      </c>
      <c r="EE84" s="71">
        <v>0</v>
      </c>
      <c r="EF84" s="71">
        <v>0</v>
      </c>
      <c r="EG84" s="71">
        <v>8.51</v>
      </c>
      <c r="EH84" s="71">
        <v>0</v>
      </c>
      <c r="EI84" s="71">
        <v>0</v>
      </c>
      <c r="EJ84" s="71">
        <v>0</v>
      </c>
      <c r="EK84" s="71">
        <v>0</v>
      </c>
      <c r="EL84" s="71">
        <v>0</v>
      </c>
      <c r="EM84" s="71">
        <v>0</v>
      </c>
      <c r="EN84" s="71">
        <v>0</v>
      </c>
      <c r="EO84" s="71">
        <v>0</v>
      </c>
      <c r="EP84" s="71">
        <v>-1</v>
      </c>
      <c r="EQ84" s="71">
        <v>-1</v>
      </c>
      <c r="ER84" s="72"/>
      <c r="ES84" s="71">
        <v>0</v>
      </c>
      <c r="ET84" s="71">
        <v>0</v>
      </c>
      <c r="EU84" s="71">
        <v>0</v>
      </c>
      <c r="EV84" s="71">
        <v>0</v>
      </c>
      <c r="EW84" s="71">
        <v>0</v>
      </c>
      <c r="EX84" s="71">
        <v>0</v>
      </c>
      <c r="EY84" s="71">
        <v>0</v>
      </c>
      <c r="EZ84" s="71">
        <v>0</v>
      </c>
      <c r="FA84" s="71">
        <v>0</v>
      </c>
      <c r="FB84" s="71">
        <v>0</v>
      </c>
      <c r="FC84" s="71">
        <v>0</v>
      </c>
      <c r="FD84" s="71">
        <v>0</v>
      </c>
      <c r="FE84" s="71">
        <v>0</v>
      </c>
      <c r="FF84" s="71">
        <v>0</v>
      </c>
      <c r="FG84" s="71">
        <v>0</v>
      </c>
      <c r="FH84" s="71">
        <v>0</v>
      </c>
      <c r="FI84" s="71">
        <v>0</v>
      </c>
      <c r="FJ84" s="71">
        <v>769</v>
      </c>
      <c r="FK84" s="71">
        <v>769</v>
      </c>
      <c r="FL84" s="71">
        <v>19.35</v>
      </c>
      <c r="FM84" s="71">
        <v>-1</v>
      </c>
      <c r="FN84" s="71">
        <v>0</v>
      </c>
      <c r="FO84" s="71">
        <v>0</v>
      </c>
      <c r="FP84" s="71">
        <v>0</v>
      </c>
      <c r="FQ84" s="71">
        <v>0</v>
      </c>
      <c r="FR84" s="71">
        <v>159</v>
      </c>
      <c r="FS84" s="71">
        <v>0</v>
      </c>
      <c r="FT84" s="71">
        <v>18.42</v>
      </c>
      <c r="FU84" s="71">
        <v>0</v>
      </c>
      <c r="FV84" s="71">
        <v>0</v>
      </c>
      <c r="FW84" s="71">
        <v>4.76</v>
      </c>
      <c r="FX84" s="71">
        <v>0</v>
      </c>
      <c r="FY84" s="71">
        <v>0</v>
      </c>
      <c r="FZ84" s="71">
        <v>0</v>
      </c>
      <c r="GA84" s="71">
        <v>0</v>
      </c>
      <c r="GB84" s="71">
        <v>0</v>
      </c>
      <c r="GC84" s="71">
        <v>0</v>
      </c>
      <c r="GD84" s="71">
        <v>0</v>
      </c>
      <c r="GE84" s="71"/>
      <c r="GF84" s="71"/>
      <c r="GG84" s="71"/>
      <c r="GH84" s="71"/>
      <c r="GI84" s="72"/>
      <c r="GJ84" s="71"/>
      <c r="GK84" s="71"/>
      <c r="GL84" s="71"/>
      <c r="GM84" s="72"/>
      <c r="GN84" s="72"/>
      <c r="GO84" s="71"/>
      <c r="GP84" s="71"/>
      <c r="GQ84" s="71"/>
      <c r="GR84" s="72"/>
      <c r="GS84" s="72"/>
      <c r="GT84" s="71"/>
      <c r="GU84" s="72"/>
      <c r="GV84" s="72"/>
      <c r="GW84" s="71"/>
      <c r="GX84" s="71"/>
      <c r="GY84" s="71"/>
      <c r="GZ84" s="71"/>
      <c r="HA84" s="71"/>
      <c r="HB84" s="72"/>
      <c r="HC84" s="71"/>
      <c r="HD84" s="71"/>
      <c r="HE84" s="71"/>
      <c r="HF84" s="71"/>
    </row>
    <row r="85" spans="1:214" ht="12.75">
      <c r="A85" s="71">
        <v>1</v>
      </c>
      <c r="B85" s="72" t="s">
        <v>604</v>
      </c>
      <c r="C85" s="72" t="s">
        <v>605</v>
      </c>
      <c r="D85" s="72" t="s">
        <v>606</v>
      </c>
      <c r="E85" s="72" t="s">
        <v>607</v>
      </c>
      <c r="F85" s="72" t="s">
        <v>607</v>
      </c>
      <c r="G85" s="72" t="s">
        <v>953</v>
      </c>
      <c r="H85" s="72" t="s">
        <v>608</v>
      </c>
      <c r="I85" s="72" t="s">
        <v>954</v>
      </c>
      <c r="J85" s="72" t="s">
        <v>245</v>
      </c>
      <c r="K85" s="71">
        <v>4</v>
      </c>
      <c r="L85" s="72" t="s">
        <v>955</v>
      </c>
      <c r="M85" s="72" t="s">
        <v>67</v>
      </c>
      <c r="N85" s="71">
        <v>0</v>
      </c>
      <c r="O85" s="72" t="s">
        <v>615</v>
      </c>
      <c r="P85" s="71">
        <v>0</v>
      </c>
      <c r="Q85" s="72" t="s">
        <v>956</v>
      </c>
      <c r="R85" s="72" t="s">
        <v>957</v>
      </c>
      <c r="S85" s="72" t="s">
        <v>1087</v>
      </c>
      <c r="T85" s="71">
        <v>33</v>
      </c>
      <c r="U85" s="72" t="s">
        <v>952</v>
      </c>
      <c r="V85" s="71">
        <v>280</v>
      </c>
      <c r="W85" s="72"/>
      <c r="X85" s="72" t="s">
        <v>228</v>
      </c>
      <c r="Y85" s="71">
        <v>1</v>
      </c>
      <c r="Z85" s="72" t="s">
        <v>614</v>
      </c>
      <c r="AA85" s="72"/>
      <c r="AB85" s="71">
        <v>0</v>
      </c>
      <c r="AC85" s="71">
        <v>1</v>
      </c>
      <c r="AD85" s="71">
        <v>1</v>
      </c>
      <c r="AE85" s="72" t="s">
        <v>958</v>
      </c>
      <c r="AF85" s="72" t="s">
        <v>959</v>
      </c>
      <c r="AG85" s="71">
        <v>0</v>
      </c>
      <c r="AH85" s="71">
        <v>0</v>
      </c>
      <c r="AI85" s="71">
        <v>0</v>
      </c>
      <c r="AJ85" s="72"/>
      <c r="AK85" s="72"/>
      <c r="AL85" s="71">
        <v>3</v>
      </c>
      <c r="AM85" s="71">
        <v>0</v>
      </c>
      <c r="AN85" s="71">
        <v>182</v>
      </c>
      <c r="AO85" s="72" t="s">
        <v>621</v>
      </c>
      <c r="AP85" s="71">
        <v>225</v>
      </c>
      <c r="AQ85" s="72" t="s">
        <v>623</v>
      </c>
      <c r="AR85" s="71">
        <v>173</v>
      </c>
      <c r="AS85" s="71">
        <v>1160</v>
      </c>
      <c r="AT85" s="71">
        <v>-1</v>
      </c>
      <c r="AU85" s="71">
        <v>100</v>
      </c>
      <c r="AV85" s="71">
        <v>-1</v>
      </c>
      <c r="AW85" s="72" t="s">
        <v>962</v>
      </c>
      <c r="AX85" s="71">
        <v>61</v>
      </c>
      <c r="AY85" s="71">
        <v>47</v>
      </c>
      <c r="AZ85" s="71">
        <v>-1</v>
      </c>
      <c r="BA85" s="71">
        <v>71</v>
      </c>
      <c r="BB85" s="71">
        <v>272</v>
      </c>
      <c r="BC85" s="71">
        <v>126</v>
      </c>
      <c r="BD85" s="71">
        <v>71</v>
      </c>
      <c r="BE85" s="71">
        <v>9.43</v>
      </c>
      <c r="BF85" s="71">
        <v>136</v>
      </c>
      <c r="BG85" s="71">
        <v>45</v>
      </c>
      <c r="BH85" s="71">
        <v>84</v>
      </c>
      <c r="BI85" s="71">
        <v>660</v>
      </c>
      <c r="BJ85" s="71">
        <v>-1</v>
      </c>
      <c r="BK85" s="71">
        <v>27</v>
      </c>
      <c r="BL85" s="71">
        <v>-1</v>
      </c>
      <c r="BM85" s="71">
        <v>33</v>
      </c>
      <c r="BN85" s="71">
        <v>-1</v>
      </c>
      <c r="BO85" s="71">
        <v>-1</v>
      </c>
      <c r="BP85" s="71">
        <v>33</v>
      </c>
      <c r="BQ85" s="71">
        <v>47</v>
      </c>
      <c r="BR85" s="71">
        <v>15</v>
      </c>
      <c r="BS85" s="71">
        <v>-1</v>
      </c>
      <c r="BT85" s="71">
        <v>769</v>
      </c>
      <c r="BU85" s="71">
        <v>769</v>
      </c>
      <c r="BV85" s="71">
        <v>19.35</v>
      </c>
      <c r="BW85" s="71">
        <v>-1</v>
      </c>
      <c r="BX85" s="71">
        <v>-1</v>
      </c>
      <c r="BY85" s="71">
        <v>0</v>
      </c>
      <c r="BZ85" s="71">
        <v>-1</v>
      </c>
      <c r="CA85" s="71">
        <v>0</v>
      </c>
      <c r="CB85" s="71">
        <v>-1</v>
      </c>
      <c r="CC85" s="71">
        <v>0</v>
      </c>
      <c r="CD85" s="71">
        <v>-1</v>
      </c>
      <c r="CE85" s="71">
        <v>0</v>
      </c>
      <c r="CF85" s="71">
        <v>-1</v>
      </c>
      <c r="CG85" s="71">
        <v>0</v>
      </c>
      <c r="CH85" s="71">
        <v>-1</v>
      </c>
      <c r="CI85" s="71">
        <v>0</v>
      </c>
      <c r="CJ85" s="71">
        <v>36.8</v>
      </c>
      <c r="CK85" s="71">
        <v>103</v>
      </c>
      <c r="CL85" s="71">
        <v>74</v>
      </c>
      <c r="CM85" s="71">
        <v>0</v>
      </c>
      <c r="CN85" s="71">
        <v>2.4</v>
      </c>
      <c r="CO85" s="71">
        <v>17.7</v>
      </c>
      <c r="CP85" s="71">
        <v>31</v>
      </c>
      <c r="CQ85" s="71">
        <v>22</v>
      </c>
      <c r="CR85" s="71">
        <v>0</v>
      </c>
      <c r="CS85" s="71">
        <v>1.5</v>
      </c>
      <c r="CT85" s="71">
        <v>0</v>
      </c>
      <c r="CU85" s="71">
        <v>0</v>
      </c>
      <c r="CV85" s="71">
        <v>2.4</v>
      </c>
      <c r="CW85" s="71">
        <v>0</v>
      </c>
      <c r="CX85" s="71">
        <v>0</v>
      </c>
      <c r="CY85" s="71">
        <v>1.5</v>
      </c>
      <c r="CZ85" s="71">
        <v>253</v>
      </c>
      <c r="DA85" s="71">
        <v>253</v>
      </c>
      <c r="DB85" s="71">
        <v>18</v>
      </c>
      <c r="DC85" s="71">
        <v>0</v>
      </c>
      <c r="DD85" s="71">
        <v>0</v>
      </c>
      <c r="DE85" s="71">
        <v>0</v>
      </c>
      <c r="DF85" s="71">
        <v>0</v>
      </c>
      <c r="DG85" s="71">
        <v>8.83</v>
      </c>
      <c r="DH85" s="71">
        <v>0</v>
      </c>
      <c r="DI85" s="71">
        <v>0</v>
      </c>
      <c r="DJ85" s="71">
        <v>0</v>
      </c>
      <c r="DK85" s="71">
        <v>0.75</v>
      </c>
      <c r="DL85" s="71">
        <v>0</v>
      </c>
      <c r="DM85" s="71">
        <v>3</v>
      </c>
      <c r="DN85" s="71">
        <v>0</v>
      </c>
      <c r="DO85" s="71">
        <v>0</v>
      </c>
      <c r="DP85" s="71">
        <v>28.7</v>
      </c>
      <c r="DQ85" s="71">
        <v>65</v>
      </c>
      <c r="DR85" s="71">
        <v>44</v>
      </c>
      <c r="DS85" s="71">
        <v>0</v>
      </c>
      <c r="DT85" s="71">
        <v>1.9</v>
      </c>
      <c r="DU85" s="71">
        <v>0</v>
      </c>
      <c r="DV85" s="71">
        <v>0</v>
      </c>
      <c r="DW85" s="71">
        <v>1.9</v>
      </c>
      <c r="DX85" s="71">
        <v>159</v>
      </c>
      <c r="DY85" s="71">
        <v>159</v>
      </c>
      <c r="DZ85" s="71">
        <v>11</v>
      </c>
      <c r="EA85" s="71">
        <v>-1</v>
      </c>
      <c r="EB85" s="71">
        <v>-1</v>
      </c>
      <c r="EC85" s="71">
        <v>0</v>
      </c>
      <c r="ED85" s="71">
        <v>0</v>
      </c>
      <c r="EE85" s="71">
        <v>0</v>
      </c>
      <c r="EF85" s="71">
        <v>0</v>
      </c>
      <c r="EG85" s="71">
        <v>8.51</v>
      </c>
      <c r="EH85" s="71">
        <v>0</v>
      </c>
      <c r="EI85" s="71">
        <v>0</v>
      </c>
      <c r="EJ85" s="71">
        <v>0</v>
      </c>
      <c r="EK85" s="71">
        <v>0</v>
      </c>
      <c r="EL85" s="71">
        <v>0</v>
      </c>
      <c r="EM85" s="71">
        <v>0</v>
      </c>
      <c r="EN85" s="71">
        <v>0</v>
      </c>
      <c r="EO85" s="71">
        <v>0</v>
      </c>
      <c r="EP85" s="71">
        <v>-1</v>
      </c>
      <c r="EQ85" s="71">
        <v>-1</v>
      </c>
      <c r="ER85" s="72"/>
      <c r="ES85" s="71">
        <v>0</v>
      </c>
      <c r="ET85" s="71">
        <v>0</v>
      </c>
      <c r="EU85" s="71">
        <v>0</v>
      </c>
      <c r="EV85" s="71">
        <v>0</v>
      </c>
      <c r="EW85" s="71">
        <v>0</v>
      </c>
      <c r="EX85" s="71">
        <v>0</v>
      </c>
      <c r="EY85" s="71">
        <v>0</v>
      </c>
      <c r="EZ85" s="71">
        <v>0</v>
      </c>
      <c r="FA85" s="71">
        <v>0</v>
      </c>
      <c r="FB85" s="71">
        <v>0</v>
      </c>
      <c r="FC85" s="71">
        <v>0</v>
      </c>
      <c r="FD85" s="71">
        <v>0</v>
      </c>
      <c r="FE85" s="71">
        <v>0</v>
      </c>
      <c r="FF85" s="71">
        <v>0</v>
      </c>
      <c r="FG85" s="71">
        <v>0</v>
      </c>
      <c r="FH85" s="71">
        <v>0</v>
      </c>
      <c r="FI85" s="71">
        <v>0</v>
      </c>
      <c r="FJ85" s="71">
        <v>769</v>
      </c>
      <c r="FK85" s="71">
        <v>769</v>
      </c>
      <c r="FL85" s="71">
        <v>19.35</v>
      </c>
      <c r="FM85" s="71">
        <v>-1</v>
      </c>
      <c r="FN85" s="71">
        <v>0</v>
      </c>
      <c r="FO85" s="71">
        <v>0</v>
      </c>
      <c r="FP85" s="71">
        <v>0</v>
      </c>
      <c r="FQ85" s="71">
        <v>0</v>
      </c>
      <c r="FR85" s="71">
        <v>159</v>
      </c>
      <c r="FS85" s="71">
        <v>0</v>
      </c>
      <c r="FT85" s="71">
        <v>18.42</v>
      </c>
      <c r="FU85" s="71">
        <v>0</v>
      </c>
      <c r="FV85" s="71">
        <v>0</v>
      </c>
      <c r="FW85" s="71">
        <v>4.76</v>
      </c>
      <c r="FX85" s="71">
        <v>0</v>
      </c>
      <c r="FY85" s="71">
        <v>0</v>
      </c>
      <c r="FZ85" s="71">
        <v>0</v>
      </c>
      <c r="GA85" s="71">
        <v>0</v>
      </c>
      <c r="GB85" s="71">
        <v>0</v>
      </c>
      <c r="GC85" s="71">
        <v>0</v>
      </c>
      <c r="GD85" s="71">
        <v>0</v>
      </c>
      <c r="GE85" s="71"/>
      <c r="GF85" s="71"/>
      <c r="GG85" s="71"/>
      <c r="GH85" s="71"/>
      <c r="GI85" s="72"/>
      <c r="GJ85" s="71"/>
      <c r="GK85" s="71"/>
      <c r="GL85" s="71"/>
      <c r="GM85" s="72"/>
      <c r="GN85" s="72"/>
      <c r="GO85" s="71"/>
      <c r="GP85" s="71"/>
      <c r="GQ85" s="71"/>
      <c r="GR85" s="72"/>
      <c r="GS85" s="72"/>
      <c r="GT85" s="71"/>
      <c r="GU85" s="72"/>
      <c r="GV85" s="72"/>
      <c r="GW85" s="71"/>
      <c r="GX85" s="71"/>
      <c r="GY85" s="71"/>
      <c r="GZ85" s="71"/>
      <c r="HA85" s="71"/>
      <c r="HB85" s="72"/>
      <c r="HC85" s="71"/>
      <c r="HD85" s="71"/>
      <c r="HE85" s="71"/>
      <c r="HF85" s="71"/>
    </row>
    <row r="86" spans="1:214" ht="12.75">
      <c r="A86" s="71">
        <v>1</v>
      </c>
      <c r="B86" s="72" t="s">
        <v>604</v>
      </c>
      <c r="C86" s="72" t="s">
        <v>605</v>
      </c>
      <c r="D86" s="72" t="s">
        <v>606</v>
      </c>
      <c r="E86" s="72" t="s">
        <v>607</v>
      </c>
      <c r="F86" s="72" t="s">
        <v>607</v>
      </c>
      <c r="G86" s="72" t="s">
        <v>953</v>
      </c>
      <c r="H86" s="72" t="s">
        <v>608</v>
      </c>
      <c r="I86" s="72" t="s">
        <v>954</v>
      </c>
      <c r="J86" s="72" t="s">
        <v>245</v>
      </c>
      <c r="K86" s="71">
        <v>4</v>
      </c>
      <c r="L86" s="72" t="s">
        <v>955</v>
      </c>
      <c r="M86" s="72" t="s">
        <v>67</v>
      </c>
      <c r="N86" s="71">
        <v>0</v>
      </c>
      <c r="O86" s="72" t="s">
        <v>615</v>
      </c>
      <c r="P86" s="71">
        <v>0</v>
      </c>
      <c r="Q86" s="72" t="s">
        <v>956</v>
      </c>
      <c r="R86" s="72" t="s">
        <v>957</v>
      </c>
      <c r="S86" s="72" t="s">
        <v>1087</v>
      </c>
      <c r="T86" s="71">
        <v>33</v>
      </c>
      <c r="U86" s="72" t="s">
        <v>952</v>
      </c>
      <c r="V86" s="71">
        <v>280</v>
      </c>
      <c r="W86" s="72"/>
      <c r="X86" s="72" t="s">
        <v>228</v>
      </c>
      <c r="Y86" s="71">
        <v>1</v>
      </c>
      <c r="Z86" s="72" t="s">
        <v>614</v>
      </c>
      <c r="AA86" s="72"/>
      <c r="AB86" s="71">
        <v>0</v>
      </c>
      <c r="AC86" s="71">
        <v>1</v>
      </c>
      <c r="AD86" s="71">
        <v>1</v>
      </c>
      <c r="AE86" s="72" t="s">
        <v>958</v>
      </c>
      <c r="AF86" s="72" t="s">
        <v>959</v>
      </c>
      <c r="AG86" s="71">
        <v>0</v>
      </c>
      <c r="AH86" s="71">
        <v>0</v>
      </c>
      <c r="AI86" s="71">
        <v>0</v>
      </c>
      <c r="AJ86" s="72"/>
      <c r="AK86" s="72"/>
      <c r="AL86" s="71">
        <v>3</v>
      </c>
      <c r="AM86" s="71">
        <v>0</v>
      </c>
      <c r="AN86" s="71"/>
      <c r="AO86" s="72"/>
      <c r="AP86" s="71"/>
      <c r="AQ86" s="72"/>
      <c r="AR86" s="71"/>
      <c r="AS86" s="71">
        <v>1160</v>
      </c>
      <c r="AT86" s="71">
        <v>-1</v>
      </c>
      <c r="AU86" s="71">
        <v>100</v>
      </c>
      <c r="AV86" s="71">
        <v>-1</v>
      </c>
      <c r="AW86" s="72" t="s">
        <v>962</v>
      </c>
      <c r="AX86" s="71">
        <v>61</v>
      </c>
      <c r="AY86" s="71">
        <v>47</v>
      </c>
      <c r="AZ86" s="71">
        <v>-1</v>
      </c>
      <c r="BA86" s="71">
        <v>71</v>
      </c>
      <c r="BB86" s="71">
        <v>272</v>
      </c>
      <c r="BC86" s="71">
        <v>126</v>
      </c>
      <c r="BD86" s="71">
        <v>71</v>
      </c>
      <c r="BE86" s="71">
        <v>9.43</v>
      </c>
      <c r="BF86" s="71">
        <v>136</v>
      </c>
      <c r="BG86" s="71">
        <v>45</v>
      </c>
      <c r="BH86" s="71">
        <v>84</v>
      </c>
      <c r="BI86" s="71">
        <v>660</v>
      </c>
      <c r="BJ86" s="71">
        <v>-1</v>
      </c>
      <c r="BK86" s="71">
        <v>27</v>
      </c>
      <c r="BL86" s="71">
        <v>-1</v>
      </c>
      <c r="BM86" s="71">
        <v>33</v>
      </c>
      <c r="BN86" s="71">
        <v>-1</v>
      </c>
      <c r="BO86" s="71">
        <v>-1</v>
      </c>
      <c r="BP86" s="71">
        <v>33</v>
      </c>
      <c r="BQ86" s="71">
        <v>47</v>
      </c>
      <c r="BR86" s="71">
        <v>15</v>
      </c>
      <c r="BS86" s="71">
        <v>-1</v>
      </c>
      <c r="BT86" s="71">
        <v>769</v>
      </c>
      <c r="BU86" s="71">
        <v>769</v>
      </c>
      <c r="BV86" s="71">
        <v>19.35</v>
      </c>
      <c r="BW86" s="71">
        <v>-1</v>
      </c>
      <c r="BX86" s="71">
        <v>-1</v>
      </c>
      <c r="BY86" s="71">
        <v>0</v>
      </c>
      <c r="BZ86" s="71">
        <v>-1</v>
      </c>
      <c r="CA86" s="71">
        <v>0</v>
      </c>
      <c r="CB86" s="71">
        <v>-1</v>
      </c>
      <c r="CC86" s="71">
        <v>0</v>
      </c>
      <c r="CD86" s="71">
        <v>-1</v>
      </c>
      <c r="CE86" s="71">
        <v>0</v>
      </c>
      <c r="CF86" s="71">
        <v>-1</v>
      </c>
      <c r="CG86" s="71">
        <v>0</v>
      </c>
      <c r="CH86" s="71">
        <v>-1</v>
      </c>
      <c r="CI86" s="71">
        <v>0</v>
      </c>
      <c r="CJ86" s="71">
        <v>36.8</v>
      </c>
      <c r="CK86" s="71">
        <v>103</v>
      </c>
      <c r="CL86" s="71">
        <v>74</v>
      </c>
      <c r="CM86" s="71">
        <v>0</v>
      </c>
      <c r="CN86" s="71">
        <v>2.4</v>
      </c>
      <c r="CO86" s="71">
        <v>17.7</v>
      </c>
      <c r="CP86" s="71">
        <v>31</v>
      </c>
      <c r="CQ86" s="71">
        <v>22</v>
      </c>
      <c r="CR86" s="71">
        <v>0</v>
      </c>
      <c r="CS86" s="71">
        <v>1.5</v>
      </c>
      <c r="CT86" s="71">
        <v>0</v>
      </c>
      <c r="CU86" s="71">
        <v>0</v>
      </c>
      <c r="CV86" s="71">
        <v>2.4</v>
      </c>
      <c r="CW86" s="71">
        <v>0</v>
      </c>
      <c r="CX86" s="71">
        <v>0</v>
      </c>
      <c r="CY86" s="71">
        <v>1.5</v>
      </c>
      <c r="CZ86" s="71">
        <v>253</v>
      </c>
      <c r="DA86" s="71">
        <v>253</v>
      </c>
      <c r="DB86" s="71">
        <v>18</v>
      </c>
      <c r="DC86" s="71">
        <v>0</v>
      </c>
      <c r="DD86" s="71">
        <v>0</v>
      </c>
      <c r="DE86" s="71">
        <v>0</v>
      </c>
      <c r="DF86" s="71">
        <v>0</v>
      </c>
      <c r="DG86" s="71">
        <v>8.83</v>
      </c>
      <c r="DH86" s="71">
        <v>0</v>
      </c>
      <c r="DI86" s="71">
        <v>0</v>
      </c>
      <c r="DJ86" s="71">
        <v>0</v>
      </c>
      <c r="DK86" s="71">
        <v>0.75</v>
      </c>
      <c r="DL86" s="71">
        <v>0</v>
      </c>
      <c r="DM86" s="71">
        <v>3</v>
      </c>
      <c r="DN86" s="71">
        <v>0</v>
      </c>
      <c r="DO86" s="71">
        <v>0</v>
      </c>
      <c r="DP86" s="71">
        <v>28.7</v>
      </c>
      <c r="DQ86" s="71">
        <v>65</v>
      </c>
      <c r="DR86" s="71">
        <v>44</v>
      </c>
      <c r="DS86" s="71">
        <v>0</v>
      </c>
      <c r="DT86" s="71">
        <v>1.9</v>
      </c>
      <c r="DU86" s="71">
        <v>0</v>
      </c>
      <c r="DV86" s="71">
        <v>0</v>
      </c>
      <c r="DW86" s="71">
        <v>1.9</v>
      </c>
      <c r="DX86" s="71">
        <v>159</v>
      </c>
      <c r="DY86" s="71">
        <v>159</v>
      </c>
      <c r="DZ86" s="71">
        <v>11</v>
      </c>
      <c r="EA86" s="71">
        <v>-1</v>
      </c>
      <c r="EB86" s="71">
        <v>-1</v>
      </c>
      <c r="EC86" s="71">
        <v>0</v>
      </c>
      <c r="ED86" s="71">
        <v>0</v>
      </c>
      <c r="EE86" s="71">
        <v>0</v>
      </c>
      <c r="EF86" s="71">
        <v>0</v>
      </c>
      <c r="EG86" s="71">
        <v>8.51</v>
      </c>
      <c r="EH86" s="71">
        <v>0</v>
      </c>
      <c r="EI86" s="71">
        <v>0</v>
      </c>
      <c r="EJ86" s="71">
        <v>0</v>
      </c>
      <c r="EK86" s="71">
        <v>0</v>
      </c>
      <c r="EL86" s="71">
        <v>0</v>
      </c>
      <c r="EM86" s="71">
        <v>0</v>
      </c>
      <c r="EN86" s="71">
        <v>0</v>
      </c>
      <c r="EO86" s="71">
        <v>0</v>
      </c>
      <c r="EP86" s="71">
        <v>-1</v>
      </c>
      <c r="EQ86" s="71">
        <v>-1</v>
      </c>
      <c r="ER86" s="72"/>
      <c r="ES86" s="71">
        <v>0</v>
      </c>
      <c r="ET86" s="71">
        <v>0</v>
      </c>
      <c r="EU86" s="71">
        <v>0</v>
      </c>
      <c r="EV86" s="71">
        <v>0</v>
      </c>
      <c r="EW86" s="71">
        <v>0</v>
      </c>
      <c r="EX86" s="71">
        <v>0</v>
      </c>
      <c r="EY86" s="71">
        <v>0</v>
      </c>
      <c r="EZ86" s="71">
        <v>0</v>
      </c>
      <c r="FA86" s="71">
        <v>0</v>
      </c>
      <c r="FB86" s="71">
        <v>0</v>
      </c>
      <c r="FC86" s="71">
        <v>0</v>
      </c>
      <c r="FD86" s="71">
        <v>0</v>
      </c>
      <c r="FE86" s="71">
        <v>0</v>
      </c>
      <c r="FF86" s="71">
        <v>0</v>
      </c>
      <c r="FG86" s="71">
        <v>0</v>
      </c>
      <c r="FH86" s="71">
        <v>0</v>
      </c>
      <c r="FI86" s="71">
        <v>0</v>
      </c>
      <c r="FJ86" s="71">
        <v>769</v>
      </c>
      <c r="FK86" s="71">
        <v>769</v>
      </c>
      <c r="FL86" s="71">
        <v>19.35</v>
      </c>
      <c r="FM86" s="71">
        <v>-1</v>
      </c>
      <c r="FN86" s="71">
        <v>0</v>
      </c>
      <c r="FO86" s="71">
        <v>0</v>
      </c>
      <c r="FP86" s="71">
        <v>0</v>
      </c>
      <c r="FQ86" s="71">
        <v>0</v>
      </c>
      <c r="FR86" s="71">
        <v>159</v>
      </c>
      <c r="FS86" s="71">
        <v>0</v>
      </c>
      <c r="FT86" s="71">
        <v>18.42</v>
      </c>
      <c r="FU86" s="71">
        <v>0</v>
      </c>
      <c r="FV86" s="71">
        <v>0</v>
      </c>
      <c r="FW86" s="71">
        <v>4.76</v>
      </c>
      <c r="FX86" s="71">
        <v>0</v>
      </c>
      <c r="FY86" s="71">
        <v>0</v>
      </c>
      <c r="FZ86" s="71">
        <v>0</v>
      </c>
      <c r="GA86" s="71">
        <v>0</v>
      </c>
      <c r="GB86" s="71">
        <v>0</v>
      </c>
      <c r="GC86" s="71">
        <v>0</v>
      </c>
      <c r="GD86" s="71">
        <v>0</v>
      </c>
      <c r="GE86" s="71">
        <v>0</v>
      </c>
      <c r="GF86" s="71">
        <v>0</v>
      </c>
      <c r="GG86" s="71">
        <v>0</v>
      </c>
      <c r="GH86" s="71">
        <v>0</v>
      </c>
      <c r="GI86" s="72" t="s">
        <v>963</v>
      </c>
      <c r="GJ86" s="71">
        <v>7997</v>
      </c>
      <c r="GK86" s="71">
        <v>0</v>
      </c>
      <c r="GL86" s="71">
        <v>0</v>
      </c>
      <c r="GM86" s="72" t="s">
        <v>632</v>
      </c>
      <c r="GN86" s="72" t="s">
        <v>636</v>
      </c>
      <c r="GO86" s="71">
        <v>0</v>
      </c>
      <c r="GP86" s="71">
        <v>824170326</v>
      </c>
      <c r="GQ86" s="71">
        <v>0</v>
      </c>
      <c r="GR86" s="72"/>
      <c r="GS86" s="72"/>
      <c r="GT86" s="71"/>
      <c r="GU86" s="72"/>
      <c r="GV86" s="72"/>
      <c r="GW86" s="71"/>
      <c r="GX86" s="71"/>
      <c r="GY86" s="71"/>
      <c r="GZ86" s="71"/>
      <c r="HA86" s="71"/>
      <c r="HB86" s="72"/>
      <c r="HC86" s="71"/>
      <c r="HD86" s="71"/>
      <c r="HE86" s="71"/>
      <c r="HF86" s="71"/>
    </row>
    <row r="87" spans="1:214" ht="12.75">
      <c r="A87" s="71">
        <v>1</v>
      </c>
      <c r="B87" s="72" t="s">
        <v>604</v>
      </c>
      <c r="C87" s="72" t="s">
        <v>605</v>
      </c>
      <c r="D87" s="72" t="s">
        <v>606</v>
      </c>
      <c r="E87" s="72" t="s">
        <v>607</v>
      </c>
      <c r="F87" s="72" t="s">
        <v>607</v>
      </c>
      <c r="G87" s="72" t="s">
        <v>953</v>
      </c>
      <c r="H87" s="72" t="s">
        <v>608</v>
      </c>
      <c r="I87" s="72" t="s">
        <v>954</v>
      </c>
      <c r="J87" s="72" t="s">
        <v>245</v>
      </c>
      <c r="K87" s="71">
        <v>4</v>
      </c>
      <c r="L87" s="72" t="s">
        <v>955</v>
      </c>
      <c r="M87" s="72" t="s">
        <v>67</v>
      </c>
      <c r="N87" s="71">
        <v>0</v>
      </c>
      <c r="O87" s="72" t="s">
        <v>615</v>
      </c>
      <c r="P87" s="71">
        <v>0</v>
      </c>
      <c r="Q87" s="72" t="s">
        <v>956</v>
      </c>
      <c r="R87" s="72" t="s">
        <v>957</v>
      </c>
      <c r="S87" s="72" t="s">
        <v>1087</v>
      </c>
      <c r="T87" s="71">
        <v>33</v>
      </c>
      <c r="U87" s="72" t="s">
        <v>952</v>
      </c>
      <c r="V87" s="71">
        <v>280</v>
      </c>
      <c r="W87" s="72"/>
      <c r="X87" s="72" t="s">
        <v>228</v>
      </c>
      <c r="Y87" s="71">
        <v>1</v>
      </c>
      <c r="Z87" s="72" t="s">
        <v>614</v>
      </c>
      <c r="AA87" s="72"/>
      <c r="AB87" s="71">
        <v>0</v>
      </c>
      <c r="AC87" s="71">
        <v>1</v>
      </c>
      <c r="AD87" s="71">
        <v>1</v>
      </c>
      <c r="AE87" s="72" t="s">
        <v>958</v>
      </c>
      <c r="AF87" s="72" t="s">
        <v>959</v>
      </c>
      <c r="AG87" s="71">
        <v>0</v>
      </c>
      <c r="AH87" s="71">
        <v>0</v>
      </c>
      <c r="AI87" s="71">
        <v>0</v>
      </c>
      <c r="AJ87" s="72"/>
      <c r="AK87" s="72"/>
      <c r="AL87" s="71">
        <v>3</v>
      </c>
      <c r="AM87" s="71">
        <v>0</v>
      </c>
      <c r="AN87" s="71"/>
      <c r="AO87" s="72"/>
      <c r="AP87" s="71"/>
      <c r="AQ87" s="72"/>
      <c r="AR87" s="71"/>
      <c r="AS87" s="71">
        <v>1160</v>
      </c>
      <c r="AT87" s="71">
        <v>-1</v>
      </c>
      <c r="AU87" s="71">
        <v>100</v>
      </c>
      <c r="AV87" s="71">
        <v>-1</v>
      </c>
      <c r="AW87" s="72" t="s">
        <v>962</v>
      </c>
      <c r="AX87" s="71">
        <v>61</v>
      </c>
      <c r="AY87" s="71">
        <v>47</v>
      </c>
      <c r="AZ87" s="71">
        <v>-1</v>
      </c>
      <c r="BA87" s="71">
        <v>71</v>
      </c>
      <c r="BB87" s="71">
        <v>272</v>
      </c>
      <c r="BC87" s="71">
        <v>126</v>
      </c>
      <c r="BD87" s="71">
        <v>71</v>
      </c>
      <c r="BE87" s="71">
        <v>9.43</v>
      </c>
      <c r="BF87" s="71">
        <v>136</v>
      </c>
      <c r="BG87" s="71">
        <v>45</v>
      </c>
      <c r="BH87" s="71">
        <v>84</v>
      </c>
      <c r="BI87" s="71">
        <v>660</v>
      </c>
      <c r="BJ87" s="71">
        <v>-1</v>
      </c>
      <c r="BK87" s="71">
        <v>27</v>
      </c>
      <c r="BL87" s="71">
        <v>-1</v>
      </c>
      <c r="BM87" s="71">
        <v>33</v>
      </c>
      <c r="BN87" s="71">
        <v>-1</v>
      </c>
      <c r="BO87" s="71">
        <v>-1</v>
      </c>
      <c r="BP87" s="71">
        <v>33</v>
      </c>
      <c r="BQ87" s="71">
        <v>47</v>
      </c>
      <c r="BR87" s="71">
        <v>15</v>
      </c>
      <c r="BS87" s="71">
        <v>-1</v>
      </c>
      <c r="BT87" s="71">
        <v>769</v>
      </c>
      <c r="BU87" s="71">
        <v>769</v>
      </c>
      <c r="BV87" s="71">
        <v>19.35</v>
      </c>
      <c r="BW87" s="71">
        <v>-1</v>
      </c>
      <c r="BX87" s="71">
        <v>-1</v>
      </c>
      <c r="BY87" s="71">
        <v>0</v>
      </c>
      <c r="BZ87" s="71">
        <v>-1</v>
      </c>
      <c r="CA87" s="71">
        <v>0</v>
      </c>
      <c r="CB87" s="71">
        <v>-1</v>
      </c>
      <c r="CC87" s="71">
        <v>0</v>
      </c>
      <c r="CD87" s="71">
        <v>-1</v>
      </c>
      <c r="CE87" s="71">
        <v>0</v>
      </c>
      <c r="CF87" s="71">
        <v>-1</v>
      </c>
      <c r="CG87" s="71">
        <v>0</v>
      </c>
      <c r="CH87" s="71">
        <v>-1</v>
      </c>
      <c r="CI87" s="71">
        <v>0</v>
      </c>
      <c r="CJ87" s="71">
        <v>36.8</v>
      </c>
      <c r="CK87" s="71">
        <v>103</v>
      </c>
      <c r="CL87" s="71">
        <v>74</v>
      </c>
      <c r="CM87" s="71">
        <v>0</v>
      </c>
      <c r="CN87" s="71">
        <v>2.4</v>
      </c>
      <c r="CO87" s="71">
        <v>17.7</v>
      </c>
      <c r="CP87" s="71">
        <v>31</v>
      </c>
      <c r="CQ87" s="71">
        <v>22</v>
      </c>
      <c r="CR87" s="71">
        <v>0</v>
      </c>
      <c r="CS87" s="71">
        <v>1.5</v>
      </c>
      <c r="CT87" s="71">
        <v>0</v>
      </c>
      <c r="CU87" s="71">
        <v>0</v>
      </c>
      <c r="CV87" s="71">
        <v>2.4</v>
      </c>
      <c r="CW87" s="71">
        <v>0</v>
      </c>
      <c r="CX87" s="71">
        <v>0</v>
      </c>
      <c r="CY87" s="71">
        <v>1.5</v>
      </c>
      <c r="CZ87" s="71">
        <v>253</v>
      </c>
      <c r="DA87" s="71">
        <v>253</v>
      </c>
      <c r="DB87" s="71">
        <v>18</v>
      </c>
      <c r="DC87" s="71">
        <v>0</v>
      </c>
      <c r="DD87" s="71">
        <v>0</v>
      </c>
      <c r="DE87" s="71">
        <v>0</v>
      </c>
      <c r="DF87" s="71">
        <v>0</v>
      </c>
      <c r="DG87" s="71">
        <v>8.83</v>
      </c>
      <c r="DH87" s="71">
        <v>0</v>
      </c>
      <c r="DI87" s="71">
        <v>0</v>
      </c>
      <c r="DJ87" s="71">
        <v>0</v>
      </c>
      <c r="DK87" s="71">
        <v>0.75</v>
      </c>
      <c r="DL87" s="71">
        <v>0</v>
      </c>
      <c r="DM87" s="71">
        <v>3</v>
      </c>
      <c r="DN87" s="71">
        <v>0</v>
      </c>
      <c r="DO87" s="71">
        <v>0</v>
      </c>
      <c r="DP87" s="71">
        <v>28.7</v>
      </c>
      <c r="DQ87" s="71">
        <v>65</v>
      </c>
      <c r="DR87" s="71">
        <v>44</v>
      </c>
      <c r="DS87" s="71">
        <v>0</v>
      </c>
      <c r="DT87" s="71">
        <v>1.9</v>
      </c>
      <c r="DU87" s="71">
        <v>0</v>
      </c>
      <c r="DV87" s="71">
        <v>0</v>
      </c>
      <c r="DW87" s="71">
        <v>1.9</v>
      </c>
      <c r="DX87" s="71">
        <v>159</v>
      </c>
      <c r="DY87" s="71">
        <v>159</v>
      </c>
      <c r="DZ87" s="71">
        <v>11</v>
      </c>
      <c r="EA87" s="71">
        <v>-1</v>
      </c>
      <c r="EB87" s="71">
        <v>-1</v>
      </c>
      <c r="EC87" s="71">
        <v>0</v>
      </c>
      <c r="ED87" s="71">
        <v>0</v>
      </c>
      <c r="EE87" s="71">
        <v>0</v>
      </c>
      <c r="EF87" s="71">
        <v>0</v>
      </c>
      <c r="EG87" s="71">
        <v>8.51</v>
      </c>
      <c r="EH87" s="71">
        <v>0</v>
      </c>
      <c r="EI87" s="71">
        <v>0</v>
      </c>
      <c r="EJ87" s="71">
        <v>0</v>
      </c>
      <c r="EK87" s="71">
        <v>0</v>
      </c>
      <c r="EL87" s="71">
        <v>0</v>
      </c>
      <c r="EM87" s="71">
        <v>0</v>
      </c>
      <c r="EN87" s="71">
        <v>0</v>
      </c>
      <c r="EO87" s="71">
        <v>0</v>
      </c>
      <c r="EP87" s="71">
        <v>-1</v>
      </c>
      <c r="EQ87" s="71">
        <v>-1</v>
      </c>
      <c r="ER87" s="72"/>
      <c r="ES87" s="71">
        <v>0</v>
      </c>
      <c r="ET87" s="71">
        <v>0</v>
      </c>
      <c r="EU87" s="71">
        <v>0</v>
      </c>
      <c r="EV87" s="71">
        <v>0</v>
      </c>
      <c r="EW87" s="71">
        <v>0</v>
      </c>
      <c r="EX87" s="71">
        <v>0</v>
      </c>
      <c r="EY87" s="71">
        <v>0</v>
      </c>
      <c r="EZ87" s="71">
        <v>0</v>
      </c>
      <c r="FA87" s="71">
        <v>0</v>
      </c>
      <c r="FB87" s="71">
        <v>0</v>
      </c>
      <c r="FC87" s="71">
        <v>0</v>
      </c>
      <c r="FD87" s="71">
        <v>0</v>
      </c>
      <c r="FE87" s="71">
        <v>0</v>
      </c>
      <c r="FF87" s="71">
        <v>0</v>
      </c>
      <c r="FG87" s="71">
        <v>0</v>
      </c>
      <c r="FH87" s="71">
        <v>0</v>
      </c>
      <c r="FI87" s="71">
        <v>0</v>
      </c>
      <c r="FJ87" s="71">
        <v>769</v>
      </c>
      <c r="FK87" s="71">
        <v>769</v>
      </c>
      <c r="FL87" s="71">
        <v>19.35</v>
      </c>
      <c r="FM87" s="71">
        <v>-1</v>
      </c>
      <c r="FN87" s="71">
        <v>0</v>
      </c>
      <c r="FO87" s="71">
        <v>0</v>
      </c>
      <c r="FP87" s="71">
        <v>0</v>
      </c>
      <c r="FQ87" s="71">
        <v>0</v>
      </c>
      <c r="FR87" s="71">
        <v>159</v>
      </c>
      <c r="FS87" s="71">
        <v>0</v>
      </c>
      <c r="FT87" s="71">
        <v>18.42</v>
      </c>
      <c r="FU87" s="71">
        <v>0</v>
      </c>
      <c r="FV87" s="71">
        <v>0</v>
      </c>
      <c r="FW87" s="71">
        <v>4.76</v>
      </c>
      <c r="FX87" s="71">
        <v>0</v>
      </c>
      <c r="FY87" s="71">
        <v>0</v>
      </c>
      <c r="FZ87" s="71">
        <v>0</v>
      </c>
      <c r="GA87" s="71">
        <v>0</v>
      </c>
      <c r="GB87" s="71">
        <v>0</v>
      </c>
      <c r="GC87" s="71">
        <v>0</v>
      </c>
      <c r="GD87" s="71">
        <v>0</v>
      </c>
      <c r="GE87" s="71">
        <v>0</v>
      </c>
      <c r="GF87" s="71">
        <v>0</v>
      </c>
      <c r="GG87" s="71">
        <v>0</v>
      </c>
      <c r="GH87" s="71">
        <v>0</v>
      </c>
      <c r="GI87" s="72" t="s">
        <v>964</v>
      </c>
      <c r="GJ87" s="71">
        <v>30419</v>
      </c>
      <c r="GK87" s="71">
        <v>0</v>
      </c>
      <c r="GL87" s="71">
        <v>0</v>
      </c>
      <c r="GM87" s="72" t="s">
        <v>633</v>
      </c>
      <c r="GN87" s="72" t="s">
        <v>637</v>
      </c>
      <c r="GO87" s="71">
        <v>0</v>
      </c>
      <c r="GP87" s="71">
        <v>719243641</v>
      </c>
      <c r="GQ87" s="71">
        <v>1</v>
      </c>
      <c r="GR87" s="72"/>
      <c r="GS87" s="72"/>
      <c r="GT87" s="71"/>
      <c r="GU87" s="72"/>
      <c r="GV87" s="72"/>
      <c r="GW87" s="71"/>
      <c r="GX87" s="71"/>
      <c r="GY87" s="71"/>
      <c r="GZ87" s="71"/>
      <c r="HA87" s="71"/>
      <c r="HB87" s="72"/>
      <c r="HC87" s="71"/>
      <c r="HD87" s="71"/>
      <c r="HE87" s="71"/>
      <c r="HF87" s="71"/>
    </row>
    <row r="88" spans="1:214" ht="12.75">
      <c r="A88" s="71">
        <v>1</v>
      </c>
      <c r="B88" s="72" t="s">
        <v>604</v>
      </c>
      <c r="C88" s="72" t="s">
        <v>605</v>
      </c>
      <c r="D88" s="72" t="s">
        <v>606</v>
      </c>
      <c r="E88" s="72" t="s">
        <v>607</v>
      </c>
      <c r="F88" s="72" t="s">
        <v>607</v>
      </c>
      <c r="G88" s="72" t="s">
        <v>953</v>
      </c>
      <c r="H88" s="72" t="s">
        <v>608</v>
      </c>
      <c r="I88" s="72" t="s">
        <v>954</v>
      </c>
      <c r="J88" s="72" t="s">
        <v>245</v>
      </c>
      <c r="K88" s="71">
        <v>4</v>
      </c>
      <c r="L88" s="72" t="s">
        <v>955</v>
      </c>
      <c r="M88" s="72" t="s">
        <v>67</v>
      </c>
      <c r="N88" s="71">
        <v>0</v>
      </c>
      <c r="O88" s="72" t="s">
        <v>615</v>
      </c>
      <c r="P88" s="71">
        <v>0</v>
      </c>
      <c r="Q88" s="72" t="s">
        <v>956</v>
      </c>
      <c r="R88" s="72" t="s">
        <v>957</v>
      </c>
      <c r="S88" s="72" t="s">
        <v>1087</v>
      </c>
      <c r="T88" s="71">
        <v>33</v>
      </c>
      <c r="U88" s="72" t="s">
        <v>952</v>
      </c>
      <c r="V88" s="71">
        <v>280</v>
      </c>
      <c r="W88" s="72"/>
      <c r="X88" s="72" t="s">
        <v>228</v>
      </c>
      <c r="Y88" s="71">
        <v>1</v>
      </c>
      <c r="Z88" s="72" t="s">
        <v>614</v>
      </c>
      <c r="AA88" s="72"/>
      <c r="AB88" s="71">
        <v>0</v>
      </c>
      <c r="AC88" s="71">
        <v>1</v>
      </c>
      <c r="AD88" s="71">
        <v>1</v>
      </c>
      <c r="AE88" s="72" t="s">
        <v>958</v>
      </c>
      <c r="AF88" s="72" t="s">
        <v>959</v>
      </c>
      <c r="AG88" s="71">
        <v>0</v>
      </c>
      <c r="AH88" s="71">
        <v>0</v>
      </c>
      <c r="AI88" s="71">
        <v>0</v>
      </c>
      <c r="AJ88" s="72"/>
      <c r="AK88" s="72"/>
      <c r="AL88" s="71">
        <v>3</v>
      </c>
      <c r="AM88" s="71">
        <v>0</v>
      </c>
      <c r="AN88" s="71"/>
      <c r="AO88" s="72"/>
      <c r="AP88" s="71"/>
      <c r="AQ88" s="72"/>
      <c r="AR88" s="71"/>
      <c r="AS88" s="71">
        <v>1160</v>
      </c>
      <c r="AT88" s="71">
        <v>-1</v>
      </c>
      <c r="AU88" s="71">
        <v>100</v>
      </c>
      <c r="AV88" s="71">
        <v>-1</v>
      </c>
      <c r="AW88" s="72" t="s">
        <v>962</v>
      </c>
      <c r="AX88" s="71">
        <v>61</v>
      </c>
      <c r="AY88" s="71">
        <v>47</v>
      </c>
      <c r="AZ88" s="71">
        <v>-1</v>
      </c>
      <c r="BA88" s="71">
        <v>71</v>
      </c>
      <c r="BB88" s="71">
        <v>272</v>
      </c>
      <c r="BC88" s="71">
        <v>126</v>
      </c>
      <c r="BD88" s="71">
        <v>71</v>
      </c>
      <c r="BE88" s="71">
        <v>9.43</v>
      </c>
      <c r="BF88" s="71">
        <v>136</v>
      </c>
      <c r="BG88" s="71">
        <v>45</v>
      </c>
      <c r="BH88" s="71">
        <v>84</v>
      </c>
      <c r="BI88" s="71">
        <v>660</v>
      </c>
      <c r="BJ88" s="71">
        <v>-1</v>
      </c>
      <c r="BK88" s="71">
        <v>27</v>
      </c>
      <c r="BL88" s="71">
        <v>-1</v>
      </c>
      <c r="BM88" s="71">
        <v>33</v>
      </c>
      <c r="BN88" s="71">
        <v>-1</v>
      </c>
      <c r="BO88" s="71">
        <v>-1</v>
      </c>
      <c r="BP88" s="71">
        <v>33</v>
      </c>
      <c r="BQ88" s="71">
        <v>47</v>
      </c>
      <c r="BR88" s="71">
        <v>15</v>
      </c>
      <c r="BS88" s="71">
        <v>-1</v>
      </c>
      <c r="BT88" s="71">
        <v>769</v>
      </c>
      <c r="BU88" s="71">
        <v>769</v>
      </c>
      <c r="BV88" s="71">
        <v>19.35</v>
      </c>
      <c r="BW88" s="71">
        <v>-1</v>
      </c>
      <c r="BX88" s="71">
        <v>-1</v>
      </c>
      <c r="BY88" s="71">
        <v>0</v>
      </c>
      <c r="BZ88" s="71">
        <v>-1</v>
      </c>
      <c r="CA88" s="71">
        <v>0</v>
      </c>
      <c r="CB88" s="71">
        <v>-1</v>
      </c>
      <c r="CC88" s="71">
        <v>0</v>
      </c>
      <c r="CD88" s="71">
        <v>-1</v>
      </c>
      <c r="CE88" s="71">
        <v>0</v>
      </c>
      <c r="CF88" s="71">
        <v>-1</v>
      </c>
      <c r="CG88" s="71">
        <v>0</v>
      </c>
      <c r="CH88" s="71">
        <v>-1</v>
      </c>
      <c r="CI88" s="71">
        <v>0</v>
      </c>
      <c r="CJ88" s="71">
        <v>36.8</v>
      </c>
      <c r="CK88" s="71">
        <v>103</v>
      </c>
      <c r="CL88" s="71">
        <v>74</v>
      </c>
      <c r="CM88" s="71">
        <v>0</v>
      </c>
      <c r="CN88" s="71">
        <v>2.4</v>
      </c>
      <c r="CO88" s="71">
        <v>17.7</v>
      </c>
      <c r="CP88" s="71">
        <v>31</v>
      </c>
      <c r="CQ88" s="71">
        <v>22</v>
      </c>
      <c r="CR88" s="71">
        <v>0</v>
      </c>
      <c r="CS88" s="71">
        <v>1.5</v>
      </c>
      <c r="CT88" s="71">
        <v>0</v>
      </c>
      <c r="CU88" s="71">
        <v>0</v>
      </c>
      <c r="CV88" s="71">
        <v>2.4</v>
      </c>
      <c r="CW88" s="71">
        <v>0</v>
      </c>
      <c r="CX88" s="71">
        <v>0</v>
      </c>
      <c r="CY88" s="71">
        <v>1.5</v>
      </c>
      <c r="CZ88" s="71">
        <v>253</v>
      </c>
      <c r="DA88" s="71">
        <v>253</v>
      </c>
      <c r="DB88" s="71">
        <v>18</v>
      </c>
      <c r="DC88" s="71">
        <v>0</v>
      </c>
      <c r="DD88" s="71">
        <v>0</v>
      </c>
      <c r="DE88" s="71">
        <v>0</v>
      </c>
      <c r="DF88" s="71">
        <v>0</v>
      </c>
      <c r="DG88" s="71">
        <v>8.83</v>
      </c>
      <c r="DH88" s="71">
        <v>0</v>
      </c>
      <c r="DI88" s="71">
        <v>0</v>
      </c>
      <c r="DJ88" s="71">
        <v>0</v>
      </c>
      <c r="DK88" s="71">
        <v>0.75</v>
      </c>
      <c r="DL88" s="71">
        <v>0</v>
      </c>
      <c r="DM88" s="71">
        <v>3</v>
      </c>
      <c r="DN88" s="71">
        <v>0</v>
      </c>
      <c r="DO88" s="71">
        <v>0</v>
      </c>
      <c r="DP88" s="71">
        <v>28.7</v>
      </c>
      <c r="DQ88" s="71">
        <v>65</v>
      </c>
      <c r="DR88" s="71">
        <v>44</v>
      </c>
      <c r="DS88" s="71">
        <v>0</v>
      </c>
      <c r="DT88" s="71">
        <v>1.9</v>
      </c>
      <c r="DU88" s="71">
        <v>0</v>
      </c>
      <c r="DV88" s="71">
        <v>0</v>
      </c>
      <c r="DW88" s="71">
        <v>1.9</v>
      </c>
      <c r="DX88" s="71">
        <v>159</v>
      </c>
      <c r="DY88" s="71">
        <v>159</v>
      </c>
      <c r="DZ88" s="71">
        <v>11</v>
      </c>
      <c r="EA88" s="71">
        <v>-1</v>
      </c>
      <c r="EB88" s="71">
        <v>-1</v>
      </c>
      <c r="EC88" s="71">
        <v>0</v>
      </c>
      <c r="ED88" s="71">
        <v>0</v>
      </c>
      <c r="EE88" s="71">
        <v>0</v>
      </c>
      <c r="EF88" s="71">
        <v>0</v>
      </c>
      <c r="EG88" s="71">
        <v>8.51</v>
      </c>
      <c r="EH88" s="71">
        <v>0</v>
      </c>
      <c r="EI88" s="71">
        <v>0</v>
      </c>
      <c r="EJ88" s="71">
        <v>0</v>
      </c>
      <c r="EK88" s="71">
        <v>0</v>
      </c>
      <c r="EL88" s="71">
        <v>0</v>
      </c>
      <c r="EM88" s="71">
        <v>0</v>
      </c>
      <c r="EN88" s="71">
        <v>0</v>
      </c>
      <c r="EO88" s="71">
        <v>0</v>
      </c>
      <c r="EP88" s="71">
        <v>-1</v>
      </c>
      <c r="EQ88" s="71">
        <v>-1</v>
      </c>
      <c r="ER88" s="72"/>
      <c r="ES88" s="71">
        <v>0</v>
      </c>
      <c r="ET88" s="71">
        <v>0</v>
      </c>
      <c r="EU88" s="71">
        <v>0</v>
      </c>
      <c r="EV88" s="71">
        <v>0</v>
      </c>
      <c r="EW88" s="71">
        <v>0</v>
      </c>
      <c r="EX88" s="71">
        <v>0</v>
      </c>
      <c r="EY88" s="71">
        <v>0</v>
      </c>
      <c r="EZ88" s="71">
        <v>0</v>
      </c>
      <c r="FA88" s="71">
        <v>0</v>
      </c>
      <c r="FB88" s="71">
        <v>0</v>
      </c>
      <c r="FC88" s="71">
        <v>0</v>
      </c>
      <c r="FD88" s="71">
        <v>0</v>
      </c>
      <c r="FE88" s="71">
        <v>0</v>
      </c>
      <c r="FF88" s="71">
        <v>0</v>
      </c>
      <c r="FG88" s="71">
        <v>0</v>
      </c>
      <c r="FH88" s="71">
        <v>0</v>
      </c>
      <c r="FI88" s="71">
        <v>0</v>
      </c>
      <c r="FJ88" s="71">
        <v>769</v>
      </c>
      <c r="FK88" s="71">
        <v>769</v>
      </c>
      <c r="FL88" s="71">
        <v>19.35</v>
      </c>
      <c r="FM88" s="71">
        <v>-1</v>
      </c>
      <c r="FN88" s="71">
        <v>0</v>
      </c>
      <c r="FO88" s="71">
        <v>0</v>
      </c>
      <c r="FP88" s="71">
        <v>0</v>
      </c>
      <c r="FQ88" s="71">
        <v>0</v>
      </c>
      <c r="FR88" s="71">
        <v>159</v>
      </c>
      <c r="FS88" s="71">
        <v>0</v>
      </c>
      <c r="FT88" s="71">
        <v>18.42</v>
      </c>
      <c r="FU88" s="71">
        <v>0</v>
      </c>
      <c r="FV88" s="71">
        <v>0</v>
      </c>
      <c r="FW88" s="71">
        <v>4.76</v>
      </c>
      <c r="FX88" s="71">
        <v>0</v>
      </c>
      <c r="FY88" s="71">
        <v>0</v>
      </c>
      <c r="FZ88" s="71">
        <v>0</v>
      </c>
      <c r="GA88" s="71">
        <v>0</v>
      </c>
      <c r="GB88" s="71">
        <v>0</v>
      </c>
      <c r="GC88" s="71">
        <v>0</v>
      </c>
      <c r="GD88" s="71">
        <v>0</v>
      </c>
      <c r="GE88" s="71">
        <v>41</v>
      </c>
      <c r="GF88" s="71">
        <v>0</v>
      </c>
      <c r="GG88" s="71">
        <v>0</v>
      </c>
      <c r="GH88" s="71">
        <v>0</v>
      </c>
      <c r="GI88" s="72" t="s">
        <v>965</v>
      </c>
      <c r="GJ88" s="71">
        <v>4251</v>
      </c>
      <c r="GK88" s="71">
        <v>50</v>
      </c>
      <c r="GL88" s="71">
        <v>0</v>
      </c>
      <c r="GM88" s="72" t="s">
        <v>632</v>
      </c>
      <c r="GN88" s="72" t="s">
        <v>636</v>
      </c>
      <c r="GO88" s="71">
        <v>0</v>
      </c>
      <c r="GP88" s="71">
        <v>1918632698</v>
      </c>
      <c r="GQ88" s="71">
        <v>2</v>
      </c>
      <c r="GR88" s="72"/>
      <c r="GS88" s="72"/>
      <c r="GT88" s="71"/>
      <c r="GU88" s="72"/>
      <c r="GV88" s="72"/>
      <c r="GW88" s="71"/>
      <c r="GX88" s="71"/>
      <c r="GY88" s="71"/>
      <c r="GZ88" s="71"/>
      <c r="HA88" s="71"/>
      <c r="HB88" s="72"/>
      <c r="HC88" s="71"/>
      <c r="HD88" s="71"/>
      <c r="HE88" s="71"/>
      <c r="HF88" s="71"/>
    </row>
    <row r="89" spans="1:214" ht="12.75">
      <c r="A89" s="71">
        <v>1</v>
      </c>
      <c r="B89" s="72" t="s">
        <v>604</v>
      </c>
      <c r="C89" s="72" t="s">
        <v>605</v>
      </c>
      <c r="D89" s="72" t="s">
        <v>606</v>
      </c>
      <c r="E89" s="72" t="s">
        <v>607</v>
      </c>
      <c r="F89" s="72" t="s">
        <v>607</v>
      </c>
      <c r="G89" s="72" t="s">
        <v>953</v>
      </c>
      <c r="H89" s="72" t="s">
        <v>608</v>
      </c>
      <c r="I89" s="72" t="s">
        <v>954</v>
      </c>
      <c r="J89" s="72" t="s">
        <v>245</v>
      </c>
      <c r="K89" s="71">
        <v>4</v>
      </c>
      <c r="L89" s="72" t="s">
        <v>955</v>
      </c>
      <c r="M89" s="72" t="s">
        <v>67</v>
      </c>
      <c r="N89" s="71">
        <v>0</v>
      </c>
      <c r="O89" s="72" t="s">
        <v>615</v>
      </c>
      <c r="P89" s="71">
        <v>0</v>
      </c>
      <c r="Q89" s="72" t="s">
        <v>956</v>
      </c>
      <c r="R89" s="72" t="s">
        <v>957</v>
      </c>
      <c r="S89" s="72" t="s">
        <v>1087</v>
      </c>
      <c r="T89" s="71">
        <v>33</v>
      </c>
      <c r="U89" s="72" t="s">
        <v>952</v>
      </c>
      <c r="V89" s="71">
        <v>280</v>
      </c>
      <c r="W89" s="72"/>
      <c r="X89" s="72" t="s">
        <v>228</v>
      </c>
      <c r="Y89" s="71">
        <v>1</v>
      </c>
      <c r="Z89" s="72" t="s">
        <v>614</v>
      </c>
      <c r="AA89" s="72"/>
      <c r="AB89" s="71">
        <v>0</v>
      </c>
      <c r="AC89" s="71">
        <v>1</v>
      </c>
      <c r="AD89" s="71">
        <v>1</v>
      </c>
      <c r="AE89" s="72" t="s">
        <v>958</v>
      </c>
      <c r="AF89" s="72" t="s">
        <v>959</v>
      </c>
      <c r="AG89" s="71">
        <v>0</v>
      </c>
      <c r="AH89" s="71">
        <v>0</v>
      </c>
      <c r="AI89" s="71">
        <v>0</v>
      </c>
      <c r="AJ89" s="72"/>
      <c r="AK89" s="72"/>
      <c r="AL89" s="71">
        <v>3</v>
      </c>
      <c r="AM89" s="71">
        <v>0</v>
      </c>
      <c r="AN89" s="71"/>
      <c r="AO89" s="72"/>
      <c r="AP89" s="71"/>
      <c r="AQ89" s="72"/>
      <c r="AR89" s="71"/>
      <c r="AS89" s="71">
        <v>1160</v>
      </c>
      <c r="AT89" s="71">
        <v>-1</v>
      </c>
      <c r="AU89" s="71">
        <v>100</v>
      </c>
      <c r="AV89" s="71">
        <v>-1</v>
      </c>
      <c r="AW89" s="72" t="s">
        <v>962</v>
      </c>
      <c r="AX89" s="71">
        <v>61</v>
      </c>
      <c r="AY89" s="71">
        <v>47</v>
      </c>
      <c r="AZ89" s="71">
        <v>-1</v>
      </c>
      <c r="BA89" s="71">
        <v>71</v>
      </c>
      <c r="BB89" s="71">
        <v>272</v>
      </c>
      <c r="BC89" s="71">
        <v>126</v>
      </c>
      <c r="BD89" s="71">
        <v>71</v>
      </c>
      <c r="BE89" s="71">
        <v>9.43</v>
      </c>
      <c r="BF89" s="71">
        <v>136</v>
      </c>
      <c r="BG89" s="71">
        <v>45</v>
      </c>
      <c r="BH89" s="71">
        <v>84</v>
      </c>
      <c r="BI89" s="71">
        <v>660</v>
      </c>
      <c r="BJ89" s="71">
        <v>-1</v>
      </c>
      <c r="BK89" s="71">
        <v>27</v>
      </c>
      <c r="BL89" s="71">
        <v>-1</v>
      </c>
      <c r="BM89" s="71">
        <v>33</v>
      </c>
      <c r="BN89" s="71">
        <v>-1</v>
      </c>
      <c r="BO89" s="71">
        <v>-1</v>
      </c>
      <c r="BP89" s="71">
        <v>33</v>
      </c>
      <c r="BQ89" s="71">
        <v>47</v>
      </c>
      <c r="BR89" s="71">
        <v>15</v>
      </c>
      <c r="BS89" s="71">
        <v>-1</v>
      </c>
      <c r="BT89" s="71">
        <v>769</v>
      </c>
      <c r="BU89" s="71">
        <v>769</v>
      </c>
      <c r="BV89" s="71">
        <v>19.35</v>
      </c>
      <c r="BW89" s="71">
        <v>-1</v>
      </c>
      <c r="BX89" s="71">
        <v>-1</v>
      </c>
      <c r="BY89" s="71">
        <v>0</v>
      </c>
      <c r="BZ89" s="71">
        <v>-1</v>
      </c>
      <c r="CA89" s="71">
        <v>0</v>
      </c>
      <c r="CB89" s="71">
        <v>-1</v>
      </c>
      <c r="CC89" s="71">
        <v>0</v>
      </c>
      <c r="CD89" s="71">
        <v>-1</v>
      </c>
      <c r="CE89" s="71">
        <v>0</v>
      </c>
      <c r="CF89" s="71">
        <v>-1</v>
      </c>
      <c r="CG89" s="71">
        <v>0</v>
      </c>
      <c r="CH89" s="71">
        <v>-1</v>
      </c>
      <c r="CI89" s="71">
        <v>0</v>
      </c>
      <c r="CJ89" s="71">
        <v>36.8</v>
      </c>
      <c r="CK89" s="71">
        <v>103</v>
      </c>
      <c r="CL89" s="71">
        <v>74</v>
      </c>
      <c r="CM89" s="71">
        <v>0</v>
      </c>
      <c r="CN89" s="71">
        <v>2.4</v>
      </c>
      <c r="CO89" s="71">
        <v>17.7</v>
      </c>
      <c r="CP89" s="71">
        <v>31</v>
      </c>
      <c r="CQ89" s="71">
        <v>22</v>
      </c>
      <c r="CR89" s="71">
        <v>0</v>
      </c>
      <c r="CS89" s="71">
        <v>1.5</v>
      </c>
      <c r="CT89" s="71">
        <v>0</v>
      </c>
      <c r="CU89" s="71">
        <v>0</v>
      </c>
      <c r="CV89" s="71">
        <v>2.4</v>
      </c>
      <c r="CW89" s="71">
        <v>0</v>
      </c>
      <c r="CX89" s="71">
        <v>0</v>
      </c>
      <c r="CY89" s="71">
        <v>1.5</v>
      </c>
      <c r="CZ89" s="71">
        <v>253</v>
      </c>
      <c r="DA89" s="71">
        <v>253</v>
      </c>
      <c r="DB89" s="71">
        <v>18</v>
      </c>
      <c r="DC89" s="71">
        <v>0</v>
      </c>
      <c r="DD89" s="71">
        <v>0</v>
      </c>
      <c r="DE89" s="71">
        <v>0</v>
      </c>
      <c r="DF89" s="71">
        <v>0</v>
      </c>
      <c r="DG89" s="71">
        <v>8.83</v>
      </c>
      <c r="DH89" s="71">
        <v>0</v>
      </c>
      <c r="DI89" s="71">
        <v>0</v>
      </c>
      <c r="DJ89" s="71">
        <v>0</v>
      </c>
      <c r="DK89" s="71">
        <v>0.75</v>
      </c>
      <c r="DL89" s="71">
        <v>0</v>
      </c>
      <c r="DM89" s="71">
        <v>3</v>
      </c>
      <c r="DN89" s="71">
        <v>0</v>
      </c>
      <c r="DO89" s="71">
        <v>0</v>
      </c>
      <c r="DP89" s="71">
        <v>28.7</v>
      </c>
      <c r="DQ89" s="71">
        <v>65</v>
      </c>
      <c r="DR89" s="71">
        <v>44</v>
      </c>
      <c r="DS89" s="71">
        <v>0</v>
      </c>
      <c r="DT89" s="71">
        <v>1.9</v>
      </c>
      <c r="DU89" s="71">
        <v>0</v>
      </c>
      <c r="DV89" s="71">
        <v>0</v>
      </c>
      <c r="DW89" s="71">
        <v>1.9</v>
      </c>
      <c r="DX89" s="71">
        <v>159</v>
      </c>
      <c r="DY89" s="71">
        <v>159</v>
      </c>
      <c r="DZ89" s="71">
        <v>11</v>
      </c>
      <c r="EA89" s="71">
        <v>-1</v>
      </c>
      <c r="EB89" s="71">
        <v>-1</v>
      </c>
      <c r="EC89" s="71">
        <v>0</v>
      </c>
      <c r="ED89" s="71">
        <v>0</v>
      </c>
      <c r="EE89" s="71">
        <v>0</v>
      </c>
      <c r="EF89" s="71">
        <v>0</v>
      </c>
      <c r="EG89" s="71">
        <v>8.51</v>
      </c>
      <c r="EH89" s="71">
        <v>0</v>
      </c>
      <c r="EI89" s="71">
        <v>0</v>
      </c>
      <c r="EJ89" s="71">
        <v>0</v>
      </c>
      <c r="EK89" s="71">
        <v>0</v>
      </c>
      <c r="EL89" s="71">
        <v>0</v>
      </c>
      <c r="EM89" s="71">
        <v>0</v>
      </c>
      <c r="EN89" s="71">
        <v>0</v>
      </c>
      <c r="EO89" s="71">
        <v>0</v>
      </c>
      <c r="EP89" s="71">
        <v>-1</v>
      </c>
      <c r="EQ89" s="71">
        <v>-1</v>
      </c>
      <c r="ER89" s="72"/>
      <c r="ES89" s="71">
        <v>0</v>
      </c>
      <c r="ET89" s="71">
        <v>0</v>
      </c>
      <c r="EU89" s="71">
        <v>0</v>
      </c>
      <c r="EV89" s="71">
        <v>0</v>
      </c>
      <c r="EW89" s="71">
        <v>0</v>
      </c>
      <c r="EX89" s="71">
        <v>0</v>
      </c>
      <c r="EY89" s="71">
        <v>0</v>
      </c>
      <c r="EZ89" s="71">
        <v>0</v>
      </c>
      <c r="FA89" s="71">
        <v>0</v>
      </c>
      <c r="FB89" s="71">
        <v>0</v>
      </c>
      <c r="FC89" s="71">
        <v>0</v>
      </c>
      <c r="FD89" s="71">
        <v>0</v>
      </c>
      <c r="FE89" s="71">
        <v>0</v>
      </c>
      <c r="FF89" s="71">
        <v>0</v>
      </c>
      <c r="FG89" s="71">
        <v>0</v>
      </c>
      <c r="FH89" s="71">
        <v>0</v>
      </c>
      <c r="FI89" s="71">
        <v>0</v>
      </c>
      <c r="FJ89" s="71">
        <v>769</v>
      </c>
      <c r="FK89" s="71">
        <v>769</v>
      </c>
      <c r="FL89" s="71">
        <v>19.35</v>
      </c>
      <c r="FM89" s="71">
        <v>-1</v>
      </c>
      <c r="FN89" s="71">
        <v>0</v>
      </c>
      <c r="FO89" s="71">
        <v>0</v>
      </c>
      <c r="FP89" s="71">
        <v>0</v>
      </c>
      <c r="FQ89" s="71">
        <v>0</v>
      </c>
      <c r="FR89" s="71">
        <v>159</v>
      </c>
      <c r="FS89" s="71">
        <v>0</v>
      </c>
      <c r="FT89" s="71">
        <v>18.42</v>
      </c>
      <c r="FU89" s="71">
        <v>0</v>
      </c>
      <c r="FV89" s="71">
        <v>0</v>
      </c>
      <c r="FW89" s="71">
        <v>4.76</v>
      </c>
      <c r="FX89" s="71">
        <v>0</v>
      </c>
      <c r="FY89" s="71">
        <v>0</v>
      </c>
      <c r="FZ89" s="71">
        <v>0</v>
      </c>
      <c r="GA89" s="71">
        <v>0</v>
      </c>
      <c r="GB89" s="71">
        <v>0</v>
      </c>
      <c r="GC89" s="71">
        <v>0</v>
      </c>
      <c r="GD89" s="71">
        <v>0</v>
      </c>
      <c r="GE89" s="71">
        <v>0</v>
      </c>
      <c r="GF89" s="71">
        <v>0</v>
      </c>
      <c r="GG89" s="71">
        <v>0</v>
      </c>
      <c r="GH89" s="71">
        <v>0</v>
      </c>
      <c r="GI89" s="72" t="s">
        <v>966</v>
      </c>
      <c r="GJ89" s="71">
        <v>3342</v>
      </c>
      <c r="GK89" s="71">
        <v>0</v>
      </c>
      <c r="GL89" s="71">
        <v>0</v>
      </c>
      <c r="GM89" s="72" t="s">
        <v>632</v>
      </c>
      <c r="GN89" s="72" t="s">
        <v>636</v>
      </c>
      <c r="GO89" s="71">
        <v>0</v>
      </c>
      <c r="GP89" s="71">
        <v>1024481742</v>
      </c>
      <c r="GQ89" s="71">
        <v>3</v>
      </c>
      <c r="GR89" s="72"/>
      <c r="GS89" s="72"/>
      <c r="GT89" s="71"/>
      <c r="GU89" s="72"/>
      <c r="GV89" s="72"/>
      <c r="GW89" s="71"/>
      <c r="GX89" s="71"/>
      <c r="GY89" s="71"/>
      <c r="GZ89" s="71"/>
      <c r="HA89" s="71"/>
      <c r="HB89" s="72"/>
      <c r="HC89" s="71"/>
      <c r="HD89" s="71"/>
      <c r="HE89" s="71"/>
      <c r="HF89" s="71"/>
    </row>
    <row r="90" spans="1:214" ht="12.75">
      <c r="A90" s="71">
        <v>1</v>
      </c>
      <c r="B90" s="72" t="s">
        <v>604</v>
      </c>
      <c r="C90" s="72" t="s">
        <v>605</v>
      </c>
      <c r="D90" s="72" t="s">
        <v>606</v>
      </c>
      <c r="E90" s="72" t="s">
        <v>607</v>
      </c>
      <c r="F90" s="72" t="s">
        <v>607</v>
      </c>
      <c r="G90" s="72" t="s">
        <v>953</v>
      </c>
      <c r="H90" s="72" t="s">
        <v>608</v>
      </c>
      <c r="I90" s="72" t="s">
        <v>954</v>
      </c>
      <c r="J90" s="72" t="s">
        <v>245</v>
      </c>
      <c r="K90" s="71">
        <v>4</v>
      </c>
      <c r="L90" s="72" t="s">
        <v>955</v>
      </c>
      <c r="M90" s="72" t="s">
        <v>67</v>
      </c>
      <c r="N90" s="71">
        <v>0</v>
      </c>
      <c r="O90" s="72" t="s">
        <v>615</v>
      </c>
      <c r="P90" s="71">
        <v>0</v>
      </c>
      <c r="Q90" s="72" t="s">
        <v>956</v>
      </c>
      <c r="R90" s="72" t="s">
        <v>957</v>
      </c>
      <c r="S90" s="72" t="s">
        <v>1087</v>
      </c>
      <c r="T90" s="71">
        <v>33</v>
      </c>
      <c r="U90" s="72" t="s">
        <v>952</v>
      </c>
      <c r="V90" s="71">
        <v>280</v>
      </c>
      <c r="W90" s="72"/>
      <c r="X90" s="72" t="s">
        <v>228</v>
      </c>
      <c r="Y90" s="71">
        <v>1</v>
      </c>
      <c r="Z90" s="72" t="s">
        <v>614</v>
      </c>
      <c r="AA90" s="72"/>
      <c r="AB90" s="71">
        <v>0</v>
      </c>
      <c r="AC90" s="71">
        <v>1</v>
      </c>
      <c r="AD90" s="71">
        <v>1</v>
      </c>
      <c r="AE90" s="72" t="s">
        <v>958</v>
      </c>
      <c r="AF90" s="72" t="s">
        <v>959</v>
      </c>
      <c r="AG90" s="71">
        <v>0</v>
      </c>
      <c r="AH90" s="71">
        <v>0</v>
      </c>
      <c r="AI90" s="71">
        <v>0</v>
      </c>
      <c r="AJ90" s="72"/>
      <c r="AK90" s="72"/>
      <c r="AL90" s="71">
        <v>3</v>
      </c>
      <c r="AM90" s="71">
        <v>0</v>
      </c>
      <c r="AN90" s="71"/>
      <c r="AO90" s="72"/>
      <c r="AP90" s="71"/>
      <c r="AQ90" s="72"/>
      <c r="AR90" s="71"/>
      <c r="AS90" s="71">
        <v>1160</v>
      </c>
      <c r="AT90" s="71">
        <v>-1</v>
      </c>
      <c r="AU90" s="71">
        <v>100</v>
      </c>
      <c r="AV90" s="71">
        <v>-1</v>
      </c>
      <c r="AW90" s="72" t="s">
        <v>962</v>
      </c>
      <c r="AX90" s="71">
        <v>61</v>
      </c>
      <c r="AY90" s="71">
        <v>47</v>
      </c>
      <c r="AZ90" s="71">
        <v>-1</v>
      </c>
      <c r="BA90" s="71">
        <v>71</v>
      </c>
      <c r="BB90" s="71">
        <v>272</v>
      </c>
      <c r="BC90" s="71">
        <v>126</v>
      </c>
      <c r="BD90" s="71">
        <v>71</v>
      </c>
      <c r="BE90" s="71">
        <v>9.43</v>
      </c>
      <c r="BF90" s="71">
        <v>136</v>
      </c>
      <c r="BG90" s="71">
        <v>45</v>
      </c>
      <c r="BH90" s="71">
        <v>84</v>
      </c>
      <c r="BI90" s="71">
        <v>660</v>
      </c>
      <c r="BJ90" s="71">
        <v>-1</v>
      </c>
      <c r="BK90" s="71">
        <v>27</v>
      </c>
      <c r="BL90" s="71">
        <v>-1</v>
      </c>
      <c r="BM90" s="71">
        <v>33</v>
      </c>
      <c r="BN90" s="71">
        <v>-1</v>
      </c>
      <c r="BO90" s="71">
        <v>-1</v>
      </c>
      <c r="BP90" s="71">
        <v>33</v>
      </c>
      <c r="BQ90" s="71">
        <v>47</v>
      </c>
      <c r="BR90" s="71">
        <v>15</v>
      </c>
      <c r="BS90" s="71">
        <v>-1</v>
      </c>
      <c r="BT90" s="71">
        <v>769</v>
      </c>
      <c r="BU90" s="71">
        <v>769</v>
      </c>
      <c r="BV90" s="71">
        <v>19.35</v>
      </c>
      <c r="BW90" s="71">
        <v>-1</v>
      </c>
      <c r="BX90" s="71">
        <v>-1</v>
      </c>
      <c r="BY90" s="71">
        <v>0</v>
      </c>
      <c r="BZ90" s="71">
        <v>-1</v>
      </c>
      <c r="CA90" s="71">
        <v>0</v>
      </c>
      <c r="CB90" s="71">
        <v>-1</v>
      </c>
      <c r="CC90" s="71">
        <v>0</v>
      </c>
      <c r="CD90" s="71">
        <v>-1</v>
      </c>
      <c r="CE90" s="71">
        <v>0</v>
      </c>
      <c r="CF90" s="71">
        <v>-1</v>
      </c>
      <c r="CG90" s="71">
        <v>0</v>
      </c>
      <c r="CH90" s="71">
        <v>-1</v>
      </c>
      <c r="CI90" s="71">
        <v>0</v>
      </c>
      <c r="CJ90" s="71">
        <v>36.8</v>
      </c>
      <c r="CK90" s="71">
        <v>103</v>
      </c>
      <c r="CL90" s="71">
        <v>74</v>
      </c>
      <c r="CM90" s="71">
        <v>0</v>
      </c>
      <c r="CN90" s="71">
        <v>2.4</v>
      </c>
      <c r="CO90" s="71">
        <v>17.7</v>
      </c>
      <c r="CP90" s="71">
        <v>31</v>
      </c>
      <c r="CQ90" s="71">
        <v>22</v>
      </c>
      <c r="CR90" s="71">
        <v>0</v>
      </c>
      <c r="CS90" s="71">
        <v>1.5</v>
      </c>
      <c r="CT90" s="71">
        <v>0</v>
      </c>
      <c r="CU90" s="71">
        <v>0</v>
      </c>
      <c r="CV90" s="71">
        <v>2.4</v>
      </c>
      <c r="CW90" s="71">
        <v>0</v>
      </c>
      <c r="CX90" s="71">
        <v>0</v>
      </c>
      <c r="CY90" s="71">
        <v>1.5</v>
      </c>
      <c r="CZ90" s="71">
        <v>253</v>
      </c>
      <c r="DA90" s="71">
        <v>253</v>
      </c>
      <c r="DB90" s="71">
        <v>18</v>
      </c>
      <c r="DC90" s="71">
        <v>0</v>
      </c>
      <c r="DD90" s="71">
        <v>0</v>
      </c>
      <c r="DE90" s="71">
        <v>0</v>
      </c>
      <c r="DF90" s="71">
        <v>0</v>
      </c>
      <c r="DG90" s="71">
        <v>8.83</v>
      </c>
      <c r="DH90" s="71">
        <v>0</v>
      </c>
      <c r="DI90" s="71">
        <v>0</v>
      </c>
      <c r="DJ90" s="71">
        <v>0</v>
      </c>
      <c r="DK90" s="71">
        <v>0.75</v>
      </c>
      <c r="DL90" s="71">
        <v>0</v>
      </c>
      <c r="DM90" s="71">
        <v>3</v>
      </c>
      <c r="DN90" s="71">
        <v>0</v>
      </c>
      <c r="DO90" s="71">
        <v>0</v>
      </c>
      <c r="DP90" s="71">
        <v>28.7</v>
      </c>
      <c r="DQ90" s="71">
        <v>65</v>
      </c>
      <c r="DR90" s="71">
        <v>44</v>
      </c>
      <c r="DS90" s="71">
        <v>0</v>
      </c>
      <c r="DT90" s="71">
        <v>1.9</v>
      </c>
      <c r="DU90" s="71">
        <v>0</v>
      </c>
      <c r="DV90" s="71">
        <v>0</v>
      </c>
      <c r="DW90" s="71">
        <v>1.9</v>
      </c>
      <c r="DX90" s="71">
        <v>159</v>
      </c>
      <c r="DY90" s="71">
        <v>159</v>
      </c>
      <c r="DZ90" s="71">
        <v>11</v>
      </c>
      <c r="EA90" s="71">
        <v>-1</v>
      </c>
      <c r="EB90" s="71">
        <v>-1</v>
      </c>
      <c r="EC90" s="71">
        <v>0</v>
      </c>
      <c r="ED90" s="71">
        <v>0</v>
      </c>
      <c r="EE90" s="71">
        <v>0</v>
      </c>
      <c r="EF90" s="71">
        <v>0</v>
      </c>
      <c r="EG90" s="71">
        <v>8.51</v>
      </c>
      <c r="EH90" s="71">
        <v>0</v>
      </c>
      <c r="EI90" s="71">
        <v>0</v>
      </c>
      <c r="EJ90" s="71">
        <v>0</v>
      </c>
      <c r="EK90" s="71">
        <v>0</v>
      </c>
      <c r="EL90" s="71">
        <v>0</v>
      </c>
      <c r="EM90" s="71">
        <v>0</v>
      </c>
      <c r="EN90" s="71">
        <v>0</v>
      </c>
      <c r="EO90" s="71">
        <v>0</v>
      </c>
      <c r="EP90" s="71">
        <v>-1</v>
      </c>
      <c r="EQ90" s="71">
        <v>-1</v>
      </c>
      <c r="ER90" s="72"/>
      <c r="ES90" s="71">
        <v>0</v>
      </c>
      <c r="ET90" s="71">
        <v>0</v>
      </c>
      <c r="EU90" s="71">
        <v>0</v>
      </c>
      <c r="EV90" s="71">
        <v>0</v>
      </c>
      <c r="EW90" s="71">
        <v>0</v>
      </c>
      <c r="EX90" s="71">
        <v>0</v>
      </c>
      <c r="EY90" s="71">
        <v>0</v>
      </c>
      <c r="EZ90" s="71">
        <v>0</v>
      </c>
      <c r="FA90" s="71">
        <v>0</v>
      </c>
      <c r="FB90" s="71">
        <v>0</v>
      </c>
      <c r="FC90" s="71">
        <v>0</v>
      </c>
      <c r="FD90" s="71">
        <v>0</v>
      </c>
      <c r="FE90" s="71">
        <v>0</v>
      </c>
      <c r="FF90" s="71">
        <v>0</v>
      </c>
      <c r="FG90" s="71">
        <v>0</v>
      </c>
      <c r="FH90" s="71">
        <v>0</v>
      </c>
      <c r="FI90" s="71">
        <v>0</v>
      </c>
      <c r="FJ90" s="71">
        <v>769</v>
      </c>
      <c r="FK90" s="71">
        <v>769</v>
      </c>
      <c r="FL90" s="71">
        <v>19.35</v>
      </c>
      <c r="FM90" s="71">
        <v>-1</v>
      </c>
      <c r="FN90" s="71">
        <v>0</v>
      </c>
      <c r="FO90" s="71">
        <v>0</v>
      </c>
      <c r="FP90" s="71">
        <v>0</v>
      </c>
      <c r="FQ90" s="71">
        <v>0</v>
      </c>
      <c r="FR90" s="71">
        <v>159</v>
      </c>
      <c r="FS90" s="71">
        <v>0</v>
      </c>
      <c r="FT90" s="71">
        <v>18.42</v>
      </c>
      <c r="FU90" s="71">
        <v>0</v>
      </c>
      <c r="FV90" s="71">
        <v>0</v>
      </c>
      <c r="FW90" s="71">
        <v>4.76</v>
      </c>
      <c r="FX90" s="71">
        <v>0</v>
      </c>
      <c r="FY90" s="71">
        <v>0</v>
      </c>
      <c r="FZ90" s="71">
        <v>0</v>
      </c>
      <c r="GA90" s="71">
        <v>0</v>
      </c>
      <c r="GB90" s="71">
        <v>0</v>
      </c>
      <c r="GC90" s="71">
        <v>0</v>
      </c>
      <c r="GD90" s="71">
        <v>0</v>
      </c>
      <c r="GE90" s="71">
        <v>77</v>
      </c>
      <c r="GF90" s="71">
        <v>0</v>
      </c>
      <c r="GG90" s="71">
        <v>0</v>
      </c>
      <c r="GH90" s="71">
        <v>0</v>
      </c>
      <c r="GI90" s="72" t="s">
        <v>967</v>
      </c>
      <c r="GJ90" s="71">
        <v>2041</v>
      </c>
      <c r="GK90" s="71">
        <v>90</v>
      </c>
      <c r="GL90" s="71">
        <v>0</v>
      </c>
      <c r="GM90" s="72" t="s">
        <v>632</v>
      </c>
      <c r="GN90" s="72" t="s">
        <v>636</v>
      </c>
      <c r="GO90" s="71">
        <v>0</v>
      </c>
      <c r="GP90" s="71">
        <v>1961182648</v>
      </c>
      <c r="GQ90" s="71">
        <v>4</v>
      </c>
      <c r="GR90" s="72"/>
      <c r="GS90" s="72"/>
      <c r="GT90" s="71"/>
      <c r="GU90" s="72"/>
      <c r="GV90" s="72"/>
      <c r="GW90" s="71"/>
      <c r="GX90" s="71"/>
      <c r="GY90" s="71"/>
      <c r="GZ90" s="71"/>
      <c r="HA90" s="71"/>
      <c r="HB90" s="72"/>
      <c r="HC90" s="71"/>
      <c r="HD90" s="71"/>
      <c r="HE90" s="71"/>
      <c r="HF90" s="71"/>
    </row>
    <row r="91" spans="1:214" ht="12.75">
      <c r="A91" s="71">
        <v>1</v>
      </c>
      <c r="B91" s="72" t="s">
        <v>604</v>
      </c>
      <c r="C91" s="72" t="s">
        <v>605</v>
      </c>
      <c r="D91" s="72" t="s">
        <v>606</v>
      </c>
      <c r="E91" s="72" t="s">
        <v>607</v>
      </c>
      <c r="F91" s="72" t="s">
        <v>607</v>
      </c>
      <c r="G91" s="72" t="s">
        <v>953</v>
      </c>
      <c r="H91" s="72" t="s">
        <v>608</v>
      </c>
      <c r="I91" s="72" t="s">
        <v>954</v>
      </c>
      <c r="J91" s="72" t="s">
        <v>245</v>
      </c>
      <c r="K91" s="71">
        <v>4</v>
      </c>
      <c r="L91" s="72" t="s">
        <v>955</v>
      </c>
      <c r="M91" s="72" t="s">
        <v>67</v>
      </c>
      <c r="N91" s="71">
        <v>0</v>
      </c>
      <c r="O91" s="72" t="s">
        <v>615</v>
      </c>
      <c r="P91" s="71">
        <v>0</v>
      </c>
      <c r="Q91" s="72" t="s">
        <v>956</v>
      </c>
      <c r="R91" s="72" t="s">
        <v>957</v>
      </c>
      <c r="S91" s="72" t="s">
        <v>1087</v>
      </c>
      <c r="T91" s="71">
        <v>33</v>
      </c>
      <c r="U91" s="72" t="s">
        <v>952</v>
      </c>
      <c r="V91" s="71">
        <v>280</v>
      </c>
      <c r="W91" s="72"/>
      <c r="X91" s="72" t="s">
        <v>228</v>
      </c>
      <c r="Y91" s="71">
        <v>1</v>
      </c>
      <c r="Z91" s="72" t="s">
        <v>614</v>
      </c>
      <c r="AA91" s="72"/>
      <c r="AB91" s="71">
        <v>0</v>
      </c>
      <c r="AC91" s="71">
        <v>1</v>
      </c>
      <c r="AD91" s="71">
        <v>1</v>
      </c>
      <c r="AE91" s="72" t="s">
        <v>958</v>
      </c>
      <c r="AF91" s="72" t="s">
        <v>959</v>
      </c>
      <c r="AG91" s="71">
        <v>0</v>
      </c>
      <c r="AH91" s="71">
        <v>0</v>
      </c>
      <c r="AI91" s="71">
        <v>0</v>
      </c>
      <c r="AJ91" s="72"/>
      <c r="AK91" s="72"/>
      <c r="AL91" s="71">
        <v>3</v>
      </c>
      <c r="AM91" s="71">
        <v>0</v>
      </c>
      <c r="AN91" s="71"/>
      <c r="AO91" s="72"/>
      <c r="AP91" s="71"/>
      <c r="AQ91" s="72"/>
      <c r="AR91" s="71"/>
      <c r="AS91" s="71">
        <v>1160</v>
      </c>
      <c r="AT91" s="71">
        <v>-1</v>
      </c>
      <c r="AU91" s="71">
        <v>100</v>
      </c>
      <c r="AV91" s="71">
        <v>-1</v>
      </c>
      <c r="AW91" s="72" t="s">
        <v>962</v>
      </c>
      <c r="AX91" s="71">
        <v>61</v>
      </c>
      <c r="AY91" s="71">
        <v>47</v>
      </c>
      <c r="AZ91" s="71">
        <v>-1</v>
      </c>
      <c r="BA91" s="71">
        <v>71</v>
      </c>
      <c r="BB91" s="71">
        <v>272</v>
      </c>
      <c r="BC91" s="71">
        <v>126</v>
      </c>
      <c r="BD91" s="71">
        <v>71</v>
      </c>
      <c r="BE91" s="71">
        <v>9.43</v>
      </c>
      <c r="BF91" s="71">
        <v>136</v>
      </c>
      <c r="BG91" s="71">
        <v>45</v>
      </c>
      <c r="BH91" s="71">
        <v>84</v>
      </c>
      <c r="BI91" s="71">
        <v>660</v>
      </c>
      <c r="BJ91" s="71">
        <v>-1</v>
      </c>
      <c r="BK91" s="71">
        <v>27</v>
      </c>
      <c r="BL91" s="71">
        <v>-1</v>
      </c>
      <c r="BM91" s="71">
        <v>33</v>
      </c>
      <c r="BN91" s="71">
        <v>-1</v>
      </c>
      <c r="BO91" s="71">
        <v>-1</v>
      </c>
      <c r="BP91" s="71">
        <v>33</v>
      </c>
      <c r="BQ91" s="71">
        <v>47</v>
      </c>
      <c r="BR91" s="71">
        <v>15</v>
      </c>
      <c r="BS91" s="71">
        <v>-1</v>
      </c>
      <c r="BT91" s="71">
        <v>769</v>
      </c>
      <c r="BU91" s="71">
        <v>769</v>
      </c>
      <c r="BV91" s="71">
        <v>19.35</v>
      </c>
      <c r="BW91" s="71">
        <v>-1</v>
      </c>
      <c r="BX91" s="71">
        <v>-1</v>
      </c>
      <c r="BY91" s="71">
        <v>0</v>
      </c>
      <c r="BZ91" s="71">
        <v>-1</v>
      </c>
      <c r="CA91" s="71">
        <v>0</v>
      </c>
      <c r="CB91" s="71">
        <v>-1</v>
      </c>
      <c r="CC91" s="71">
        <v>0</v>
      </c>
      <c r="CD91" s="71">
        <v>-1</v>
      </c>
      <c r="CE91" s="71">
        <v>0</v>
      </c>
      <c r="CF91" s="71">
        <v>-1</v>
      </c>
      <c r="CG91" s="71">
        <v>0</v>
      </c>
      <c r="CH91" s="71">
        <v>-1</v>
      </c>
      <c r="CI91" s="71">
        <v>0</v>
      </c>
      <c r="CJ91" s="71">
        <v>36.8</v>
      </c>
      <c r="CK91" s="71">
        <v>103</v>
      </c>
      <c r="CL91" s="71">
        <v>74</v>
      </c>
      <c r="CM91" s="71">
        <v>0</v>
      </c>
      <c r="CN91" s="71">
        <v>2.4</v>
      </c>
      <c r="CO91" s="71">
        <v>17.7</v>
      </c>
      <c r="CP91" s="71">
        <v>31</v>
      </c>
      <c r="CQ91" s="71">
        <v>22</v>
      </c>
      <c r="CR91" s="71">
        <v>0</v>
      </c>
      <c r="CS91" s="71">
        <v>1.5</v>
      </c>
      <c r="CT91" s="71">
        <v>0</v>
      </c>
      <c r="CU91" s="71">
        <v>0</v>
      </c>
      <c r="CV91" s="71">
        <v>2.4</v>
      </c>
      <c r="CW91" s="71">
        <v>0</v>
      </c>
      <c r="CX91" s="71">
        <v>0</v>
      </c>
      <c r="CY91" s="71">
        <v>1.5</v>
      </c>
      <c r="CZ91" s="71">
        <v>253</v>
      </c>
      <c r="DA91" s="71">
        <v>253</v>
      </c>
      <c r="DB91" s="71">
        <v>18</v>
      </c>
      <c r="DC91" s="71">
        <v>0</v>
      </c>
      <c r="DD91" s="71">
        <v>0</v>
      </c>
      <c r="DE91" s="71">
        <v>0</v>
      </c>
      <c r="DF91" s="71">
        <v>0</v>
      </c>
      <c r="DG91" s="71">
        <v>8.83</v>
      </c>
      <c r="DH91" s="71">
        <v>0</v>
      </c>
      <c r="DI91" s="71">
        <v>0</v>
      </c>
      <c r="DJ91" s="71">
        <v>0</v>
      </c>
      <c r="DK91" s="71">
        <v>0.75</v>
      </c>
      <c r="DL91" s="71">
        <v>0</v>
      </c>
      <c r="DM91" s="71">
        <v>3</v>
      </c>
      <c r="DN91" s="71">
        <v>0</v>
      </c>
      <c r="DO91" s="71">
        <v>0</v>
      </c>
      <c r="DP91" s="71">
        <v>28.7</v>
      </c>
      <c r="DQ91" s="71">
        <v>65</v>
      </c>
      <c r="DR91" s="71">
        <v>44</v>
      </c>
      <c r="DS91" s="71">
        <v>0</v>
      </c>
      <c r="DT91" s="71">
        <v>1.9</v>
      </c>
      <c r="DU91" s="71">
        <v>0</v>
      </c>
      <c r="DV91" s="71">
        <v>0</v>
      </c>
      <c r="DW91" s="71">
        <v>1.9</v>
      </c>
      <c r="DX91" s="71">
        <v>159</v>
      </c>
      <c r="DY91" s="71">
        <v>159</v>
      </c>
      <c r="DZ91" s="71">
        <v>11</v>
      </c>
      <c r="EA91" s="71">
        <v>-1</v>
      </c>
      <c r="EB91" s="71">
        <v>-1</v>
      </c>
      <c r="EC91" s="71">
        <v>0</v>
      </c>
      <c r="ED91" s="71">
        <v>0</v>
      </c>
      <c r="EE91" s="71">
        <v>0</v>
      </c>
      <c r="EF91" s="71">
        <v>0</v>
      </c>
      <c r="EG91" s="71">
        <v>8.51</v>
      </c>
      <c r="EH91" s="71">
        <v>0</v>
      </c>
      <c r="EI91" s="71">
        <v>0</v>
      </c>
      <c r="EJ91" s="71">
        <v>0</v>
      </c>
      <c r="EK91" s="71">
        <v>0</v>
      </c>
      <c r="EL91" s="71">
        <v>0</v>
      </c>
      <c r="EM91" s="71">
        <v>0</v>
      </c>
      <c r="EN91" s="71">
        <v>0</v>
      </c>
      <c r="EO91" s="71">
        <v>0</v>
      </c>
      <c r="EP91" s="71">
        <v>-1</v>
      </c>
      <c r="EQ91" s="71">
        <v>-1</v>
      </c>
      <c r="ER91" s="72"/>
      <c r="ES91" s="71">
        <v>0</v>
      </c>
      <c r="ET91" s="71">
        <v>0</v>
      </c>
      <c r="EU91" s="71">
        <v>0</v>
      </c>
      <c r="EV91" s="71">
        <v>0</v>
      </c>
      <c r="EW91" s="71">
        <v>0</v>
      </c>
      <c r="EX91" s="71">
        <v>0</v>
      </c>
      <c r="EY91" s="71">
        <v>0</v>
      </c>
      <c r="EZ91" s="71">
        <v>0</v>
      </c>
      <c r="FA91" s="71">
        <v>0</v>
      </c>
      <c r="FB91" s="71">
        <v>0</v>
      </c>
      <c r="FC91" s="71">
        <v>0</v>
      </c>
      <c r="FD91" s="71">
        <v>0</v>
      </c>
      <c r="FE91" s="71">
        <v>0</v>
      </c>
      <c r="FF91" s="71">
        <v>0</v>
      </c>
      <c r="FG91" s="71">
        <v>0</v>
      </c>
      <c r="FH91" s="71">
        <v>0</v>
      </c>
      <c r="FI91" s="71">
        <v>0</v>
      </c>
      <c r="FJ91" s="71">
        <v>769</v>
      </c>
      <c r="FK91" s="71">
        <v>769</v>
      </c>
      <c r="FL91" s="71">
        <v>19.35</v>
      </c>
      <c r="FM91" s="71">
        <v>-1</v>
      </c>
      <c r="FN91" s="71">
        <v>0</v>
      </c>
      <c r="FO91" s="71">
        <v>0</v>
      </c>
      <c r="FP91" s="71">
        <v>0</v>
      </c>
      <c r="FQ91" s="71">
        <v>0</v>
      </c>
      <c r="FR91" s="71">
        <v>159</v>
      </c>
      <c r="FS91" s="71">
        <v>0</v>
      </c>
      <c r="FT91" s="71">
        <v>18.42</v>
      </c>
      <c r="FU91" s="71">
        <v>0</v>
      </c>
      <c r="FV91" s="71">
        <v>0</v>
      </c>
      <c r="FW91" s="71">
        <v>4.76</v>
      </c>
      <c r="FX91" s="71">
        <v>0</v>
      </c>
      <c r="FY91" s="71">
        <v>0</v>
      </c>
      <c r="FZ91" s="71">
        <v>0</v>
      </c>
      <c r="GA91" s="71">
        <v>0</v>
      </c>
      <c r="GB91" s="71">
        <v>0</v>
      </c>
      <c r="GC91" s="71">
        <v>0</v>
      </c>
      <c r="GD91" s="71">
        <v>0</v>
      </c>
      <c r="GE91" s="71">
        <v>30</v>
      </c>
      <c r="GF91" s="71">
        <v>0</v>
      </c>
      <c r="GG91" s="71">
        <v>0</v>
      </c>
      <c r="GH91" s="71">
        <v>0</v>
      </c>
      <c r="GI91" s="72" t="s">
        <v>968</v>
      </c>
      <c r="GJ91" s="71">
        <v>6421</v>
      </c>
      <c r="GK91" s="71">
        <v>30</v>
      </c>
      <c r="GL91" s="71">
        <v>0</v>
      </c>
      <c r="GM91" s="72" t="s">
        <v>632</v>
      </c>
      <c r="GN91" s="72" t="s">
        <v>636</v>
      </c>
      <c r="GO91" s="71">
        <v>0</v>
      </c>
      <c r="GP91" s="71">
        <v>1267152960</v>
      </c>
      <c r="GQ91" s="71">
        <v>5</v>
      </c>
      <c r="GR91" s="72"/>
      <c r="GS91" s="72"/>
      <c r="GT91" s="71"/>
      <c r="GU91" s="72"/>
      <c r="GV91" s="72"/>
      <c r="GW91" s="71"/>
      <c r="GX91" s="71"/>
      <c r="GY91" s="71"/>
      <c r="GZ91" s="71"/>
      <c r="HA91" s="71"/>
      <c r="HB91" s="72"/>
      <c r="HC91" s="71"/>
      <c r="HD91" s="71"/>
      <c r="HE91" s="71"/>
      <c r="HF91" s="71"/>
    </row>
    <row r="92" spans="1:214" ht="12.75">
      <c r="A92" s="71">
        <v>1</v>
      </c>
      <c r="B92" s="72" t="s">
        <v>604</v>
      </c>
      <c r="C92" s="72" t="s">
        <v>605</v>
      </c>
      <c r="D92" s="72" t="s">
        <v>606</v>
      </c>
      <c r="E92" s="72" t="s">
        <v>607</v>
      </c>
      <c r="F92" s="72" t="s">
        <v>607</v>
      </c>
      <c r="G92" s="72" t="s">
        <v>953</v>
      </c>
      <c r="H92" s="72" t="s">
        <v>608</v>
      </c>
      <c r="I92" s="72" t="s">
        <v>954</v>
      </c>
      <c r="J92" s="72" t="s">
        <v>245</v>
      </c>
      <c r="K92" s="71">
        <v>4</v>
      </c>
      <c r="L92" s="72" t="s">
        <v>955</v>
      </c>
      <c r="M92" s="72" t="s">
        <v>67</v>
      </c>
      <c r="N92" s="71">
        <v>0</v>
      </c>
      <c r="O92" s="72" t="s">
        <v>615</v>
      </c>
      <c r="P92" s="71">
        <v>0</v>
      </c>
      <c r="Q92" s="72" t="s">
        <v>956</v>
      </c>
      <c r="R92" s="72" t="s">
        <v>957</v>
      </c>
      <c r="S92" s="72" t="s">
        <v>1087</v>
      </c>
      <c r="T92" s="71">
        <v>33</v>
      </c>
      <c r="U92" s="72" t="s">
        <v>952</v>
      </c>
      <c r="V92" s="71">
        <v>280</v>
      </c>
      <c r="W92" s="72"/>
      <c r="X92" s="72" t="s">
        <v>228</v>
      </c>
      <c r="Y92" s="71">
        <v>1</v>
      </c>
      <c r="Z92" s="72" t="s">
        <v>614</v>
      </c>
      <c r="AA92" s="72"/>
      <c r="AB92" s="71">
        <v>0</v>
      </c>
      <c r="AC92" s="71">
        <v>1</v>
      </c>
      <c r="AD92" s="71">
        <v>1</v>
      </c>
      <c r="AE92" s="72" t="s">
        <v>958</v>
      </c>
      <c r="AF92" s="72" t="s">
        <v>959</v>
      </c>
      <c r="AG92" s="71">
        <v>0</v>
      </c>
      <c r="AH92" s="71">
        <v>0</v>
      </c>
      <c r="AI92" s="71">
        <v>0</v>
      </c>
      <c r="AJ92" s="72"/>
      <c r="AK92" s="72"/>
      <c r="AL92" s="71">
        <v>3</v>
      </c>
      <c r="AM92" s="71">
        <v>0</v>
      </c>
      <c r="AN92" s="71"/>
      <c r="AO92" s="72"/>
      <c r="AP92" s="71"/>
      <c r="AQ92" s="72"/>
      <c r="AR92" s="71"/>
      <c r="AS92" s="71">
        <v>1160</v>
      </c>
      <c r="AT92" s="71">
        <v>-1</v>
      </c>
      <c r="AU92" s="71">
        <v>100</v>
      </c>
      <c r="AV92" s="71">
        <v>-1</v>
      </c>
      <c r="AW92" s="72" t="s">
        <v>962</v>
      </c>
      <c r="AX92" s="71">
        <v>61</v>
      </c>
      <c r="AY92" s="71">
        <v>47</v>
      </c>
      <c r="AZ92" s="71">
        <v>-1</v>
      </c>
      <c r="BA92" s="71">
        <v>71</v>
      </c>
      <c r="BB92" s="71">
        <v>272</v>
      </c>
      <c r="BC92" s="71">
        <v>126</v>
      </c>
      <c r="BD92" s="71">
        <v>71</v>
      </c>
      <c r="BE92" s="71">
        <v>9.43</v>
      </c>
      <c r="BF92" s="71">
        <v>136</v>
      </c>
      <c r="BG92" s="71">
        <v>45</v>
      </c>
      <c r="BH92" s="71">
        <v>84</v>
      </c>
      <c r="BI92" s="71">
        <v>660</v>
      </c>
      <c r="BJ92" s="71">
        <v>-1</v>
      </c>
      <c r="BK92" s="71">
        <v>27</v>
      </c>
      <c r="BL92" s="71">
        <v>-1</v>
      </c>
      <c r="BM92" s="71">
        <v>33</v>
      </c>
      <c r="BN92" s="71">
        <v>-1</v>
      </c>
      <c r="BO92" s="71">
        <v>-1</v>
      </c>
      <c r="BP92" s="71">
        <v>33</v>
      </c>
      <c r="BQ92" s="71">
        <v>47</v>
      </c>
      <c r="BR92" s="71">
        <v>15</v>
      </c>
      <c r="BS92" s="71">
        <v>-1</v>
      </c>
      <c r="BT92" s="71">
        <v>769</v>
      </c>
      <c r="BU92" s="71">
        <v>769</v>
      </c>
      <c r="BV92" s="71">
        <v>19.35</v>
      </c>
      <c r="BW92" s="71">
        <v>-1</v>
      </c>
      <c r="BX92" s="71">
        <v>-1</v>
      </c>
      <c r="BY92" s="71">
        <v>0</v>
      </c>
      <c r="BZ92" s="71">
        <v>-1</v>
      </c>
      <c r="CA92" s="71">
        <v>0</v>
      </c>
      <c r="CB92" s="71">
        <v>-1</v>
      </c>
      <c r="CC92" s="71">
        <v>0</v>
      </c>
      <c r="CD92" s="71">
        <v>-1</v>
      </c>
      <c r="CE92" s="71">
        <v>0</v>
      </c>
      <c r="CF92" s="71">
        <v>-1</v>
      </c>
      <c r="CG92" s="71">
        <v>0</v>
      </c>
      <c r="CH92" s="71">
        <v>-1</v>
      </c>
      <c r="CI92" s="71">
        <v>0</v>
      </c>
      <c r="CJ92" s="71">
        <v>36.8</v>
      </c>
      <c r="CK92" s="71">
        <v>103</v>
      </c>
      <c r="CL92" s="71">
        <v>74</v>
      </c>
      <c r="CM92" s="71">
        <v>0</v>
      </c>
      <c r="CN92" s="71">
        <v>2.4</v>
      </c>
      <c r="CO92" s="71">
        <v>17.7</v>
      </c>
      <c r="CP92" s="71">
        <v>31</v>
      </c>
      <c r="CQ92" s="71">
        <v>22</v>
      </c>
      <c r="CR92" s="71">
        <v>0</v>
      </c>
      <c r="CS92" s="71">
        <v>1.5</v>
      </c>
      <c r="CT92" s="71">
        <v>0</v>
      </c>
      <c r="CU92" s="71">
        <v>0</v>
      </c>
      <c r="CV92" s="71">
        <v>2.4</v>
      </c>
      <c r="CW92" s="71">
        <v>0</v>
      </c>
      <c r="CX92" s="71">
        <v>0</v>
      </c>
      <c r="CY92" s="71">
        <v>1.5</v>
      </c>
      <c r="CZ92" s="71">
        <v>253</v>
      </c>
      <c r="DA92" s="71">
        <v>253</v>
      </c>
      <c r="DB92" s="71">
        <v>18</v>
      </c>
      <c r="DC92" s="71">
        <v>0</v>
      </c>
      <c r="DD92" s="71">
        <v>0</v>
      </c>
      <c r="DE92" s="71">
        <v>0</v>
      </c>
      <c r="DF92" s="71">
        <v>0</v>
      </c>
      <c r="DG92" s="71">
        <v>8.83</v>
      </c>
      <c r="DH92" s="71">
        <v>0</v>
      </c>
      <c r="DI92" s="71">
        <v>0</v>
      </c>
      <c r="DJ92" s="71">
        <v>0</v>
      </c>
      <c r="DK92" s="71">
        <v>0.75</v>
      </c>
      <c r="DL92" s="71">
        <v>0</v>
      </c>
      <c r="DM92" s="71">
        <v>3</v>
      </c>
      <c r="DN92" s="71">
        <v>0</v>
      </c>
      <c r="DO92" s="71">
        <v>0</v>
      </c>
      <c r="DP92" s="71">
        <v>28.7</v>
      </c>
      <c r="DQ92" s="71">
        <v>65</v>
      </c>
      <c r="DR92" s="71">
        <v>44</v>
      </c>
      <c r="DS92" s="71">
        <v>0</v>
      </c>
      <c r="DT92" s="71">
        <v>1.9</v>
      </c>
      <c r="DU92" s="71">
        <v>0</v>
      </c>
      <c r="DV92" s="71">
        <v>0</v>
      </c>
      <c r="DW92" s="71">
        <v>1.9</v>
      </c>
      <c r="DX92" s="71">
        <v>159</v>
      </c>
      <c r="DY92" s="71">
        <v>159</v>
      </c>
      <c r="DZ92" s="71">
        <v>11</v>
      </c>
      <c r="EA92" s="71">
        <v>-1</v>
      </c>
      <c r="EB92" s="71">
        <v>-1</v>
      </c>
      <c r="EC92" s="71">
        <v>0</v>
      </c>
      <c r="ED92" s="71">
        <v>0</v>
      </c>
      <c r="EE92" s="71">
        <v>0</v>
      </c>
      <c r="EF92" s="71">
        <v>0</v>
      </c>
      <c r="EG92" s="71">
        <v>8.51</v>
      </c>
      <c r="EH92" s="71">
        <v>0</v>
      </c>
      <c r="EI92" s="71">
        <v>0</v>
      </c>
      <c r="EJ92" s="71">
        <v>0</v>
      </c>
      <c r="EK92" s="71">
        <v>0</v>
      </c>
      <c r="EL92" s="71">
        <v>0</v>
      </c>
      <c r="EM92" s="71">
        <v>0</v>
      </c>
      <c r="EN92" s="71">
        <v>0</v>
      </c>
      <c r="EO92" s="71">
        <v>0</v>
      </c>
      <c r="EP92" s="71">
        <v>-1</v>
      </c>
      <c r="EQ92" s="71">
        <v>-1</v>
      </c>
      <c r="ER92" s="72"/>
      <c r="ES92" s="71">
        <v>0</v>
      </c>
      <c r="ET92" s="71">
        <v>0</v>
      </c>
      <c r="EU92" s="71">
        <v>0</v>
      </c>
      <c r="EV92" s="71">
        <v>0</v>
      </c>
      <c r="EW92" s="71">
        <v>0</v>
      </c>
      <c r="EX92" s="71">
        <v>0</v>
      </c>
      <c r="EY92" s="71">
        <v>0</v>
      </c>
      <c r="EZ92" s="71">
        <v>0</v>
      </c>
      <c r="FA92" s="71">
        <v>0</v>
      </c>
      <c r="FB92" s="71">
        <v>0</v>
      </c>
      <c r="FC92" s="71">
        <v>0</v>
      </c>
      <c r="FD92" s="71">
        <v>0</v>
      </c>
      <c r="FE92" s="71">
        <v>0</v>
      </c>
      <c r="FF92" s="71">
        <v>0</v>
      </c>
      <c r="FG92" s="71">
        <v>0</v>
      </c>
      <c r="FH92" s="71">
        <v>0</v>
      </c>
      <c r="FI92" s="71">
        <v>0</v>
      </c>
      <c r="FJ92" s="71">
        <v>769</v>
      </c>
      <c r="FK92" s="71">
        <v>769</v>
      </c>
      <c r="FL92" s="71">
        <v>19.35</v>
      </c>
      <c r="FM92" s="71">
        <v>-1</v>
      </c>
      <c r="FN92" s="71">
        <v>0</v>
      </c>
      <c r="FO92" s="71">
        <v>0</v>
      </c>
      <c r="FP92" s="71">
        <v>0</v>
      </c>
      <c r="FQ92" s="71">
        <v>0</v>
      </c>
      <c r="FR92" s="71">
        <v>159</v>
      </c>
      <c r="FS92" s="71">
        <v>0</v>
      </c>
      <c r="FT92" s="71">
        <v>18.42</v>
      </c>
      <c r="FU92" s="71">
        <v>0</v>
      </c>
      <c r="FV92" s="71">
        <v>0</v>
      </c>
      <c r="FW92" s="71">
        <v>4.76</v>
      </c>
      <c r="FX92" s="71">
        <v>0</v>
      </c>
      <c r="FY92" s="71">
        <v>0</v>
      </c>
      <c r="FZ92" s="71">
        <v>0</v>
      </c>
      <c r="GA92" s="71">
        <v>0</v>
      </c>
      <c r="GB92" s="71">
        <v>0</v>
      </c>
      <c r="GC92" s="71">
        <v>0</v>
      </c>
      <c r="GD92" s="71">
        <v>0</v>
      </c>
      <c r="GE92" s="71">
        <v>65</v>
      </c>
      <c r="GF92" s="71">
        <v>0</v>
      </c>
      <c r="GG92" s="71">
        <v>0</v>
      </c>
      <c r="GH92" s="71">
        <v>0</v>
      </c>
      <c r="GI92" s="72" t="s">
        <v>969</v>
      </c>
      <c r="GJ92" s="71">
        <v>6690</v>
      </c>
      <c r="GK92" s="71">
        <v>75</v>
      </c>
      <c r="GL92" s="71">
        <v>0</v>
      </c>
      <c r="GM92" s="72" t="s">
        <v>632</v>
      </c>
      <c r="GN92" s="72" t="s">
        <v>636</v>
      </c>
      <c r="GO92" s="71">
        <v>0</v>
      </c>
      <c r="GP92" s="71">
        <v>2140628172</v>
      </c>
      <c r="GQ92" s="71">
        <v>6</v>
      </c>
      <c r="GR92" s="72"/>
      <c r="GS92" s="72"/>
      <c r="GT92" s="71"/>
      <c r="GU92" s="72"/>
      <c r="GV92" s="72"/>
      <c r="GW92" s="71"/>
      <c r="GX92" s="71"/>
      <c r="GY92" s="71"/>
      <c r="GZ92" s="71"/>
      <c r="HA92" s="71"/>
      <c r="HB92" s="72"/>
      <c r="HC92" s="71"/>
      <c r="HD92" s="71"/>
      <c r="HE92" s="71"/>
      <c r="HF92" s="71"/>
    </row>
    <row r="93" spans="1:214" ht="12.75">
      <c r="A93" s="71">
        <v>1</v>
      </c>
      <c r="B93" s="72" t="s">
        <v>604</v>
      </c>
      <c r="C93" s="72" t="s">
        <v>605</v>
      </c>
      <c r="D93" s="72" t="s">
        <v>606</v>
      </c>
      <c r="E93" s="72" t="s">
        <v>607</v>
      </c>
      <c r="F93" s="72" t="s">
        <v>607</v>
      </c>
      <c r="G93" s="72" t="s">
        <v>953</v>
      </c>
      <c r="H93" s="72" t="s">
        <v>608</v>
      </c>
      <c r="I93" s="72" t="s">
        <v>954</v>
      </c>
      <c r="J93" s="72" t="s">
        <v>245</v>
      </c>
      <c r="K93" s="71">
        <v>4</v>
      </c>
      <c r="L93" s="72" t="s">
        <v>955</v>
      </c>
      <c r="M93" s="72" t="s">
        <v>67</v>
      </c>
      <c r="N93" s="71">
        <v>0</v>
      </c>
      <c r="O93" s="72" t="s">
        <v>615</v>
      </c>
      <c r="P93" s="71">
        <v>0</v>
      </c>
      <c r="Q93" s="72" t="s">
        <v>956</v>
      </c>
      <c r="R93" s="72" t="s">
        <v>957</v>
      </c>
      <c r="S93" s="72" t="s">
        <v>1087</v>
      </c>
      <c r="T93" s="71">
        <v>33</v>
      </c>
      <c r="U93" s="72" t="s">
        <v>952</v>
      </c>
      <c r="V93" s="71">
        <v>280</v>
      </c>
      <c r="W93" s="72"/>
      <c r="X93" s="72" t="s">
        <v>228</v>
      </c>
      <c r="Y93" s="71">
        <v>1</v>
      </c>
      <c r="Z93" s="72" t="s">
        <v>614</v>
      </c>
      <c r="AA93" s="72"/>
      <c r="AB93" s="71">
        <v>0</v>
      </c>
      <c r="AC93" s="71">
        <v>1</v>
      </c>
      <c r="AD93" s="71">
        <v>1</v>
      </c>
      <c r="AE93" s="72" t="s">
        <v>958</v>
      </c>
      <c r="AF93" s="72" t="s">
        <v>959</v>
      </c>
      <c r="AG93" s="71">
        <v>0</v>
      </c>
      <c r="AH93" s="71">
        <v>0</v>
      </c>
      <c r="AI93" s="71">
        <v>0</v>
      </c>
      <c r="AJ93" s="72"/>
      <c r="AK93" s="72"/>
      <c r="AL93" s="71">
        <v>3</v>
      </c>
      <c r="AM93" s="71">
        <v>0</v>
      </c>
      <c r="AN93" s="71"/>
      <c r="AO93" s="72"/>
      <c r="AP93" s="71"/>
      <c r="AQ93" s="72"/>
      <c r="AR93" s="71"/>
      <c r="AS93" s="71">
        <v>1160</v>
      </c>
      <c r="AT93" s="71">
        <v>-1</v>
      </c>
      <c r="AU93" s="71">
        <v>100</v>
      </c>
      <c r="AV93" s="71">
        <v>-1</v>
      </c>
      <c r="AW93" s="72" t="s">
        <v>962</v>
      </c>
      <c r="AX93" s="71">
        <v>61</v>
      </c>
      <c r="AY93" s="71">
        <v>47</v>
      </c>
      <c r="AZ93" s="71">
        <v>-1</v>
      </c>
      <c r="BA93" s="71">
        <v>71</v>
      </c>
      <c r="BB93" s="71">
        <v>272</v>
      </c>
      <c r="BC93" s="71">
        <v>126</v>
      </c>
      <c r="BD93" s="71">
        <v>71</v>
      </c>
      <c r="BE93" s="71">
        <v>9.43</v>
      </c>
      <c r="BF93" s="71">
        <v>136</v>
      </c>
      <c r="BG93" s="71">
        <v>45</v>
      </c>
      <c r="BH93" s="71">
        <v>84</v>
      </c>
      <c r="BI93" s="71">
        <v>660</v>
      </c>
      <c r="BJ93" s="71">
        <v>-1</v>
      </c>
      <c r="BK93" s="71">
        <v>27</v>
      </c>
      <c r="BL93" s="71">
        <v>-1</v>
      </c>
      <c r="BM93" s="71">
        <v>33</v>
      </c>
      <c r="BN93" s="71">
        <v>-1</v>
      </c>
      <c r="BO93" s="71">
        <v>-1</v>
      </c>
      <c r="BP93" s="71">
        <v>33</v>
      </c>
      <c r="BQ93" s="71">
        <v>47</v>
      </c>
      <c r="BR93" s="71">
        <v>15</v>
      </c>
      <c r="BS93" s="71">
        <v>-1</v>
      </c>
      <c r="BT93" s="71">
        <v>769</v>
      </c>
      <c r="BU93" s="71">
        <v>769</v>
      </c>
      <c r="BV93" s="71">
        <v>19.35</v>
      </c>
      <c r="BW93" s="71">
        <v>-1</v>
      </c>
      <c r="BX93" s="71">
        <v>-1</v>
      </c>
      <c r="BY93" s="71">
        <v>0</v>
      </c>
      <c r="BZ93" s="71">
        <v>-1</v>
      </c>
      <c r="CA93" s="71">
        <v>0</v>
      </c>
      <c r="CB93" s="71">
        <v>-1</v>
      </c>
      <c r="CC93" s="71">
        <v>0</v>
      </c>
      <c r="CD93" s="71">
        <v>-1</v>
      </c>
      <c r="CE93" s="71">
        <v>0</v>
      </c>
      <c r="CF93" s="71">
        <v>-1</v>
      </c>
      <c r="CG93" s="71">
        <v>0</v>
      </c>
      <c r="CH93" s="71">
        <v>-1</v>
      </c>
      <c r="CI93" s="71">
        <v>0</v>
      </c>
      <c r="CJ93" s="71">
        <v>36.8</v>
      </c>
      <c r="CK93" s="71">
        <v>103</v>
      </c>
      <c r="CL93" s="71">
        <v>74</v>
      </c>
      <c r="CM93" s="71">
        <v>0</v>
      </c>
      <c r="CN93" s="71">
        <v>2.4</v>
      </c>
      <c r="CO93" s="71">
        <v>17.7</v>
      </c>
      <c r="CP93" s="71">
        <v>31</v>
      </c>
      <c r="CQ93" s="71">
        <v>22</v>
      </c>
      <c r="CR93" s="71">
        <v>0</v>
      </c>
      <c r="CS93" s="71">
        <v>1.5</v>
      </c>
      <c r="CT93" s="71">
        <v>0</v>
      </c>
      <c r="CU93" s="71">
        <v>0</v>
      </c>
      <c r="CV93" s="71">
        <v>2.4</v>
      </c>
      <c r="CW93" s="71">
        <v>0</v>
      </c>
      <c r="CX93" s="71">
        <v>0</v>
      </c>
      <c r="CY93" s="71">
        <v>1.5</v>
      </c>
      <c r="CZ93" s="71">
        <v>253</v>
      </c>
      <c r="DA93" s="71">
        <v>253</v>
      </c>
      <c r="DB93" s="71">
        <v>18</v>
      </c>
      <c r="DC93" s="71">
        <v>0</v>
      </c>
      <c r="DD93" s="71">
        <v>0</v>
      </c>
      <c r="DE93" s="71">
        <v>0</v>
      </c>
      <c r="DF93" s="71">
        <v>0</v>
      </c>
      <c r="DG93" s="71">
        <v>8.83</v>
      </c>
      <c r="DH93" s="71">
        <v>0</v>
      </c>
      <c r="DI93" s="71">
        <v>0</v>
      </c>
      <c r="DJ93" s="71">
        <v>0</v>
      </c>
      <c r="DK93" s="71">
        <v>0.75</v>
      </c>
      <c r="DL93" s="71">
        <v>0</v>
      </c>
      <c r="DM93" s="71">
        <v>3</v>
      </c>
      <c r="DN93" s="71">
        <v>0</v>
      </c>
      <c r="DO93" s="71">
        <v>0</v>
      </c>
      <c r="DP93" s="71">
        <v>28.7</v>
      </c>
      <c r="DQ93" s="71">
        <v>65</v>
      </c>
      <c r="DR93" s="71">
        <v>44</v>
      </c>
      <c r="DS93" s="71">
        <v>0</v>
      </c>
      <c r="DT93" s="71">
        <v>1.9</v>
      </c>
      <c r="DU93" s="71">
        <v>0</v>
      </c>
      <c r="DV93" s="71">
        <v>0</v>
      </c>
      <c r="DW93" s="71">
        <v>1.9</v>
      </c>
      <c r="DX93" s="71">
        <v>159</v>
      </c>
      <c r="DY93" s="71">
        <v>159</v>
      </c>
      <c r="DZ93" s="71">
        <v>11</v>
      </c>
      <c r="EA93" s="71">
        <v>-1</v>
      </c>
      <c r="EB93" s="71">
        <v>-1</v>
      </c>
      <c r="EC93" s="71">
        <v>0</v>
      </c>
      <c r="ED93" s="71">
        <v>0</v>
      </c>
      <c r="EE93" s="71">
        <v>0</v>
      </c>
      <c r="EF93" s="71">
        <v>0</v>
      </c>
      <c r="EG93" s="71">
        <v>8.51</v>
      </c>
      <c r="EH93" s="71">
        <v>0</v>
      </c>
      <c r="EI93" s="71">
        <v>0</v>
      </c>
      <c r="EJ93" s="71">
        <v>0</v>
      </c>
      <c r="EK93" s="71">
        <v>0</v>
      </c>
      <c r="EL93" s="71">
        <v>0</v>
      </c>
      <c r="EM93" s="71">
        <v>0</v>
      </c>
      <c r="EN93" s="71">
        <v>0</v>
      </c>
      <c r="EO93" s="71">
        <v>0</v>
      </c>
      <c r="EP93" s="71">
        <v>-1</v>
      </c>
      <c r="EQ93" s="71">
        <v>-1</v>
      </c>
      <c r="ER93" s="72"/>
      <c r="ES93" s="71">
        <v>0</v>
      </c>
      <c r="ET93" s="71">
        <v>0</v>
      </c>
      <c r="EU93" s="71">
        <v>0</v>
      </c>
      <c r="EV93" s="71">
        <v>0</v>
      </c>
      <c r="EW93" s="71">
        <v>0</v>
      </c>
      <c r="EX93" s="71">
        <v>0</v>
      </c>
      <c r="EY93" s="71">
        <v>0</v>
      </c>
      <c r="EZ93" s="71">
        <v>0</v>
      </c>
      <c r="FA93" s="71">
        <v>0</v>
      </c>
      <c r="FB93" s="71">
        <v>0</v>
      </c>
      <c r="FC93" s="71">
        <v>0</v>
      </c>
      <c r="FD93" s="71">
        <v>0</v>
      </c>
      <c r="FE93" s="71">
        <v>0</v>
      </c>
      <c r="FF93" s="71">
        <v>0</v>
      </c>
      <c r="FG93" s="71">
        <v>0</v>
      </c>
      <c r="FH93" s="71">
        <v>0</v>
      </c>
      <c r="FI93" s="71">
        <v>0</v>
      </c>
      <c r="FJ93" s="71">
        <v>769</v>
      </c>
      <c r="FK93" s="71">
        <v>769</v>
      </c>
      <c r="FL93" s="71">
        <v>19.35</v>
      </c>
      <c r="FM93" s="71">
        <v>-1</v>
      </c>
      <c r="FN93" s="71">
        <v>0</v>
      </c>
      <c r="FO93" s="71">
        <v>0</v>
      </c>
      <c r="FP93" s="71">
        <v>0</v>
      </c>
      <c r="FQ93" s="71">
        <v>0</v>
      </c>
      <c r="FR93" s="71">
        <v>159</v>
      </c>
      <c r="FS93" s="71">
        <v>0</v>
      </c>
      <c r="FT93" s="71">
        <v>18.42</v>
      </c>
      <c r="FU93" s="71">
        <v>0</v>
      </c>
      <c r="FV93" s="71">
        <v>0</v>
      </c>
      <c r="FW93" s="71">
        <v>4.76</v>
      </c>
      <c r="FX93" s="71">
        <v>0</v>
      </c>
      <c r="FY93" s="71">
        <v>0</v>
      </c>
      <c r="FZ93" s="71">
        <v>0</v>
      </c>
      <c r="GA93" s="71">
        <v>0</v>
      </c>
      <c r="GB93" s="71">
        <v>0</v>
      </c>
      <c r="GC93" s="71">
        <v>0</v>
      </c>
      <c r="GD93" s="71">
        <v>0</v>
      </c>
      <c r="GE93" s="71">
        <v>34</v>
      </c>
      <c r="GF93" s="71">
        <v>0</v>
      </c>
      <c r="GG93" s="71">
        <v>0</v>
      </c>
      <c r="GH93" s="71">
        <v>0</v>
      </c>
      <c r="GI93" s="72" t="s">
        <v>970</v>
      </c>
      <c r="GJ93" s="71">
        <v>2033</v>
      </c>
      <c r="GK93" s="71">
        <v>40</v>
      </c>
      <c r="GL93" s="71">
        <v>0</v>
      </c>
      <c r="GM93" s="72" t="s">
        <v>632</v>
      </c>
      <c r="GN93" s="72" t="s">
        <v>636</v>
      </c>
      <c r="GO93" s="71">
        <v>0</v>
      </c>
      <c r="GP93" s="71">
        <v>2109130328</v>
      </c>
      <c r="GQ93" s="71">
        <v>7</v>
      </c>
      <c r="GR93" s="72"/>
      <c r="GS93" s="72"/>
      <c r="GT93" s="71"/>
      <c r="GU93" s="72"/>
      <c r="GV93" s="72"/>
      <c r="GW93" s="71"/>
      <c r="GX93" s="71"/>
      <c r="GY93" s="71"/>
      <c r="GZ93" s="71"/>
      <c r="HA93" s="71"/>
      <c r="HB93" s="72"/>
      <c r="HC93" s="71"/>
      <c r="HD93" s="71"/>
      <c r="HE93" s="71"/>
      <c r="HF93" s="71"/>
    </row>
    <row r="94" spans="1:214" ht="12.75">
      <c r="A94" s="71">
        <v>1</v>
      </c>
      <c r="B94" s="72" t="s">
        <v>604</v>
      </c>
      <c r="C94" s="72" t="s">
        <v>605</v>
      </c>
      <c r="D94" s="72" t="s">
        <v>606</v>
      </c>
      <c r="E94" s="72" t="s">
        <v>607</v>
      </c>
      <c r="F94" s="72" t="s">
        <v>607</v>
      </c>
      <c r="G94" s="72" t="s">
        <v>953</v>
      </c>
      <c r="H94" s="72" t="s">
        <v>608</v>
      </c>
      <c r="I94" s="72" t="s">
        <v>954</v>
      </c>
      <c r="J94" s="72" t="s">
        <v>245</v>
      </c>
      <c r="K94" s="71">
        <v>4</v>
      </c>
      <c r="L94" s="72" t="s">
        <v>955</v>
      </c>
      <c r="M94" s="72" t="s">
        <v>67</v>
      </c>
      <c r="N94" s="71">
        <v>0</v>
      </c>
      <c r="O94" s="72" t="s">
        <v>615</v>
      </c>
      <c r="P94" s="71">
        <v>0</v>
      </c>
      <c r="Q94" s="72" t="s">
        <v>956</v>
      </c>
      <c r="R94" s="72" t="s">
        <v>957</v>
      </c>
      <c r="S94" s="72" t="s">
        <v>1087</v>
      </c>
      <c r="T94" s="71">
        <v>33</v>
      </c>
      <c r="U94" s="72" t="s">
        <v>952</v>
      </c>
      <c r="V94" s="71">
        <v>280</v>
      </c>
      <c r="W94" s="72"/>
      <c r="X94" s="72" t="s">
        <v>228</v>
      </c>
      <c r="Y94" s="71">
        <v>1</v>
      </c>
      <c r="Z94" s="72" t="s">
        <v>614</v>
      </c>
      <c r="AA94" s="72"/>
      <c r="AB94" s="71">
        <v>0</v>
      </c>
      <c r="AC94" s="71">
        <v>1</v>
      </c>
      <c r="AD94" s="71">
        <v>1</v>
      </c>
      <c r="AE94" s="72" t="s">
        <v>958</v>
      </c>
      <c r="AF94" s="72" t="s">
        <v>959</v>
      </c>
      <c r="AG94" s="71">
        <v>0</v>
      </c>
      <c r="AH94" s="71">
        <v>0</v>
      </c>
      <c r="AI94" s="71">
        <v>0</v>
      </c>
      <c r="AJ94" s="72"/>
      <c r="AK94" s="72"/>
      <c r="AL94" s="71">
        <v>3</v>
      </c>
      <c r="AM94" s="71">
        <v>0</v>
      </c>
      <c r="AN94" s="71"/>
      <c r="AO94" s="72"/>
      <c r="AP94" s="71"/>
      <c r="AQ94" s="72"/>
      <c r="AR94" s="71"/>
      <c r="AS94" s="71">
        <v>1160</v>
      </c>
      <c r="AT94" s="71">
        <v>-1</v>
      </c>
      <c r="AU94" s="71">
        <v>100</v>
      </c>
      <c r="AV94" s="71">
        <v>-1</v>
      </c>
      <c r="AW94" s="72" t="s">
        <v>962</v>
      </c>
      <c r="AX94" s="71">
        <v>61</v>
      </c>
      <c r="AY94" s="71">
        <v>47</v>
      </c>
      <c r="AZ94" s="71">
        <v>-1</v>
      </c>
      <c r="BA94" s="71">
        <v>71</v>
      </c>
      <c r="BB94" s="71">
        <v>272</v>
      </c>
      <c r="BC94" s="71">
        <v>126</v>
      </c>
      <c r="BD94" s="71">
        <v>71</v>
      </c>
      <c r="BE94" s="71">
        <v>9.43</v>
      </c>
      <c r="BF94" s="71">
        <v>136</v>
      </c>
      <c r="BG94" s="71">
        <v>45</v>
      </c>
      <c r="BH94" s="71">
        <v>84</v>
      </c>
      <c r="BI94" s="71">
        <v>660</v>
      </c>
      <c r="BJ94" s="71">
        <v>-1</v>
      </c>
      <c r="BK94" s="71">
        <v>27</v>
      </c>
      <c r="BL94" s="71">
        <v>-1</v>
      </c>
      <c r="BM94" s="71">
        <v>33</v>
      </c>
      <c r="BN94" s="71">
        <v>-1</v>
      </c>
      <c r="BO94" s="71">
        <v>-1</v>
      </c>
      <c r="BP94" s="71">
        <v>33</v>
      </c>
      <c r="BQ94" s="71">
        <v>47</v>
      </c>
      <c r="BR94" s="71">
        <v>15</v>
      </c>
      <c r="BS94" s="71">
        <v>-1</v>
      </c>
      <c r="BT94" s="71">
        <v>769</v>
      </c>
      <c r="BU94" s="71">
        <v>769</v>
      </c>
      <c r="BV94" s="71">
        <v>19.35</v>
      </c>
      <c r="BW94" s="71">
        <v>-1</v>
      </c>
      <c r="BX94" s="71">
        <v>-1</v>
      </c>
      <c r="BY94" s="71">
        <v>0</v>
      </c>
      <c r="BZ94" s="71">
        <v>-1</v>
      </c>
      <c r="CA94" s="71">
        <v>0</v>
      </c>
      <c r="CB94" s="71">
        <v>-1</v>
      </c>
      <c r="CC94" s="71">
        <v>0</v>
      </c>
      <c r="CD94" s="71">
        <v>-1</v>
      </c>
      <c r="CE94" s="71">
        <v>0</v>
      </c>
      <c r="CF94" s="71">
        <v>-1</v>
      </c>
      <c r="CG94" s="71">
        <v>0</v>
      </c>
      <c r="CH94" s="71">
        <v>-1</v>
      </c>
      <c r="CI94" s="71">
        <v>0</v>
      </c>
      <c r="CJ94" s="71">
        <v>36.8</v>
      </c>
      <c r="CK94" s="71">
        <v>103</v>
      </c>
      <c r="CL94" s="71">
        <v>74</v>
      </c>
      <c r="CM94" s="71">
        <v>0</v>
      </c>
      <c r="CN94" s="71">
        <v>2.4</v>
      </c>
      <c r="CO94" s="71">
        <v>17.7</v>
      </c>
      <c r="CP94" s="71">
        <v>31</v>
      </c>
      <c r="CQ94" s="71">
        <v>22</v>
      </c>
      <c r="CR94" s="71">
        <v>0</v>
      </c>
      <c r="CS94" s="71">
        <v>1.5</v>
      </c>
      <c r="CT94" s="71">
        <v>0</v>
      </c>
      <c r="CU94" s="71">
        <v>0</v>
      </c>
      <c r="CV94" s="71">
        <v>2.4</v>
      </c>
      <c r="CW94" s="71">
        <v>0</v>
      </c>
      <c r="CX94" s="71">
        <v>0</v>
      </c>
      <c r="CY94" s="71">
        <v>1.5</v>
      </c>
      <c r="CZ94" s="71">
        <v>253</v>
      </c>
      <c r="DA94" s="71">
        <v>253</v>
      </c>
      <c r="DB94" s="71">
        <v>18</v>
      </c>
      <c r="DC94" s="71">
        <v>0</v>
      </c>
      <c r="DD94" s="71">
        <v>0</v>
      </c>
      <c r="DE94" s="71">
        <v>0</v>
      </c>
      <c r="DF94" s="71">
        <v>0</v>
      </c>
      <c r="DG94" s="71">
        <v>8.83</v>
      </c>
      <c r="DH94" s="71">
        <v>0</v>
      </c>
      <c r="DI94" s="71">
        <v>0</v>
      </c>
      <c r="DJ94" s="71">
        <v>0</v>
      </c>
      <c r="DK94" s="71">
        <v>0.75</v>
      </c>
      <c r="DL94" s="71">
        <v>0</v>
      </c>
      <c r="DM94" s="71">
        <v>3</v>
      </c>
      <c r="DN94" s="71">
        <v>0</v>
      </c>
      <c r="DO94" s="71">
        <v>0</v>
      </c>
      <c r="DP94" s="71">
        <v>28.7</v>
      </c>
      <c r="DQ94" s="71">
        <v>65</v>
      </c>
      <c r="DR94" s="71">
        <v>44</v>
      </c>
      <c r="DS94" s="71">
        <v>0</v>
      </c>
      <c r="DT94" s="71">
        <v>1.9</v>
      </c>
      <c r="DU94" s="71">
        <v>0</v>
      </c>
      <c r="DV94" s="71">
        <v>0</v>
      </c>
      <c r="DW94" s="71">
        <v>1.9</v>
      </c>
      <c r="DX94" s="71">
        <v>159</v>
      </c>
      <c r="DY94" s="71">
        <v>159</v>
      </c>
      <c r="DZ94" s="71">
        <v>11</v>
      </c>
      <c r="EA94" s="71">
        <v>-1</v>
      </c>
      <c r="EB94" s="71">
        <v>-1</v>
      </c>
      <c r="EC94" s="71">
        <v>0</v>
      </c>
      <c r="ED94" s="71">
        <v>0</v>
      </c>
      <c r="EE94" s="71">
        <v>0</v>
      </c>
      <c r="EF94" s="71">
        <v>0</v>
      </c>
      <c r="EG94" s="71">
        <v>8.51</v>
      </c>
      <c r="EH94" s="71">
        <v>0</v>
      </c>
      <c r="EI94" s="71">
        <v>0</v>
      </c>
      <c r="EJ94" s="71">
        <v>0</v>
      </c>
      <c r="EK94" s="71">
        <v>0</v>
      </c>
      <c r="EL94" s="71">
        <v>0</v>
      </c>
      <c r="EM94" s="71">
        <v>0</v>
      </c>
      <c r="EN94" s="71">
        <v>0</v>
      </c>
      <c r="EO94" s="71">
        <v>0</v>
      </c>
      <c r="EP94" s="71">
        <v>-1</v>
      </c>
      <c r="EQ94" s="71">
        <v>-1</v>
      </c>
      <c r="ER94" s="72"/>
      <c r="ES94" s="71">
        <v>0</v>
      </c>
      <c r="ET94" s="71">
        <v>0</v>
      </c>
      <c r="EU94" s="71">
        <v>0</v>
      </c>
      <c r="EV94" s="71">
        <v>0</v>
      </c>
      <c r="EW94" s="71">
        <v>0</v>
      </c>
      <c r="EX94" s="71">
        <v>0</v>
      </c>
      <c r="EY94" s="71">
        <v>0</v>
      </c>
      <c r="EZ94" s="71">
        <v>0</v>
      </c>
      <c r="FA94" s="71">
        <v>0</v>
      </c>
      <c r="FB94" s="71">
        <v>0</v>
      </c>
      <c r="FC94" s="71">
        <v>0</v>
      </c>
      <c r="FD94" s="71">
        <v>0</v>
      </c>
      <c r="FE94" s="71">
        <v>0</v>
      </c>
      <c r="FF94" s="71">
        <v>0</v>
      </c>
      <c r="FG94" s="71">
        <v>0</v>
      </c>
      <c r="FH94" s="71">
        <v>0</v>
      </c>
      <c r="FI94" s="71">
        <v>0</v>
      </c>
      <c r="FJ94" s="71">
        <v>769</v>
      </c>
      <c r="FK94" s="71">
        <v>769</v>
      </c>
      <c r="FL94" s="71">
        <v>19.35</v>
      </c>
      <c r="FM94" s="71">
        <v>-1</v>
      </c>
      <c r="FN94" s="71">
        <v>0</v>
      </c>
      <c r="FO94" s="71">
        <v>0</v>
      </c>
      <c r="FP94" s="71">
        <v>0</v>
      </c>
      <c r="FQ94" s="71">
        <v>0</v>
      </c>
      <c r="FR94" s="71">
        <v>159</v>
      </c>
      <c r="FS94" s="71">
        <v>0</v>
      </c>
      <c r="FT94" s="71">
        <v>18.42</v>
      </c>
      <c r="FU94" s="71">
        <v>0</v>
      </c>
      <c r="FV94" s="71">
        <v>0</v>
      </c>
      <c r="FW94" s="71">
        <v>4.76</v>
      </c>
      <c r="FX94" s="71">
        <v>0</v>
      </c>
      <c r="FY94" s="71">
        <v>0</v>
      </c>
      <c r="FZ94" s="71">
        <v>0</v>
      </c>
      <c r="GA94" s="71">
        <v>0</v>
      </c>
      <c r="GB94" s="71">
        <v>0</v>
      </c>
      <c r="GC94" s="71">
        <v>0</v>
      </c>
      <c r="GD94" s="71">
        <v>0</v>
      </c>
      <c r="GE94" s="71">
        <v>26</v>
      </c>
      <c r="GF94" s="71">
        <v>0</v>
      </c>
      <c r="GG94" s="71">
        <v>0</v>
      </c>
      <c r="GH94" s="71">
        <v>0</v>
      </c>
      <c r="GI94" s="72" t="s">
        <v>971</v>
      </c>
      <c r="GJ94" s="71">
        <v>6410</v>
      </c>
      <c r="GK94" s="71">
        <v>30</v>
      </c>
      <c r="GL94" s="71">
        <v>0</v>
      </c>
      <c r="GM94" s="72" t="s">
        <v>632</v>
      </c>
      <c r="GN94" s="72" t="s">
        <v>636</v>
      </c>
      <c r="GO94" s="71">
        <v>0</v>
      </c>
      <c r="GP94" s="71">
        <v>0</v>
      </c>
      <c r="GQ94" s="71">
        <v>8</v>
      </c>
      <c r="GR94" s="72"/>
      <c r="GS94" s="72"/>
      <c r="GT94" s="71"/>
      <c r="GU94" s="72"/>
      <c r="GV94" s="72"/>
      <c r="GW94" s="71"/>
      <c r="GX94" s="71"/>
      <c r="GY94" s="71"/>
      <c r="GZ94" s="71"/>
      <c r="HA94" s="71"/>
      <c r="HB94" s="72"/>
      <c r="HC94" s="71"/>
      <c r="HD94" s="71"/>
      <c r="HE94" s="71"/>
      <c r="HF94" s="71"/>
    </row>
    <row r="95" spans="1:214" ht="12.75">
      <c r="A95" s="71">
        <v>1</v>
      </c>
      <c r="B95" s="72" t="s">
        <v>604</v>
      </c>
      <c r="C95" s="72" t="s">
        <v>605</v>
      </c>
      <c r="D95" s="72" t="s">
        <v>606</v>
      </c>
      <c r="E95" s="72" t="s">
        <v>607</v>
      </c>
      <c r="F95" s="72" t="s">
        <v>607</v>
      </c>
      <c r="G95" s="72" t="s">
        <v>953</v>
      </c>
      <c r="H95" s="72" t="s">
        <v>608</v>
      </c>
      <c r="I95" s="72" t="s">
        <v>954</v>
      </c>
      <c r="J95" s="72" t="s">
        <v>245</v>
      </c>
      <c r="K95" s="71">
        <v>4</v>
      </c>
      <c r="L95" s="72" t="s">
        <v>955</v>
      </c>
      <c r="M95" s="72" t="s">
        <v>67</v>
      </c>
      <c r="N95" s="71">
        <v>0</v>
      </c>
      <c r="O95" s="72" t="s">
        <v>615</v>
      </c>
      <c r="P95" s="71">
        <v>0</v>
      </c>
      <c r="Q95" s="72" t="s">
        <v>956</v>
      </c>
      <c r="R95" s="72" t="s">
        <v>957</v>
      </c>
      <c r="S95" s="72" t="s">
        <v>1087</v>
      </c>
      <c r="T95" s="71">
        <v>33</v>
      </c>
      <c r="U95" s="72" t="s">
        <v>952</v>
      </c>
      <c r="V95" s="71">
        <v>280</v>
      </c>
      <c r="W95" s="72"/>
      <c r="X95" s="72" t="s">
        <v>228</v>
      </c>
      <c r="Y95" s="71">
        <v>1</v>
      </c>
      <c r="Z95" s="72" t="s">
        <v>614</v>
      </c>
      <c r="AA95" s="72"/>
      <c r="AB95" s="71">
        <v>0</v>
      </c>
      <c r="AC95" s="71">
        <v>1</v>
      </c>
      <c r="AD95" s="71">
        <v>1</v>
      </c>
      <c r="AE95" s="72" t="s">
        <v>958</v>
      </c>
      <c r="AF95" s="72" t="s">
        <v>959</v>
      </c>
      <c r="AG95" s="71">
        <v>0</v>
      </c>
      <c r="AH95" s="71">
        <v>0</v>
      </c>
      <c r="AI95" s="71">
        <v>0</v>
      </c>
      <c r="AJ95" s="72"/>
      <c r="AK95" s="72"/>
      <c r="AL95" s="71">
        <v>3</v>
      </c>
      <c r="AM95" s="71">
        <v>0</v>
      </c>
      <c r="AN95" s="71"/>
      <c r="AO95" s="72"/>
      <c r="AP95" s="71"/>
      <c r="AQ95" s="72"/>
      <c r="AR95" s="71"/>
      <c r="AS95" s="71">
        <v>1160</v>
      </c>
      <c r="AT95" s="71">
        <v>-1</v>
      </c>
      <c r="AU95" s="71">
        <v>100</v>
      </c>
      <c r="AV95" s="71">
        <v>-1</v>
      </c>
      <c r="AW95" s="72" t="s">
        <v>962</v>
      </c>
      <c r="AX95" s="71">
        <v>61</v>
      </c>
      <c r="AY95" s="71">
        <v>47</v>
      </c>
      <c r="AZ95" s="71">
        <v>-1</v>
      </c>
      <c r="BA95" s="71">
        <v>71</v>
      </c>
      <c r="BB95" s="71">
        <v>272</v>
      </c>
      <c r="BC95" s="71">
        <v>126</v>
      </c>
      <c r="BD95" s="71">
        <v>71</v>
      </c>
      <c r="BE95" s="71">
        <v>9.43</v>
      </c>
      <c r="BF95" s="71">
        <v>136</v>
      </c>
      <c r="BG95" s="71">
        <v>45</v>
      </c>
      <c r="BH95" s="71">
        <v>84</v>
      </c>
      <c r="BI95" s="71">
        <v>660</v>
      </c>
      <c r="BJ95" s="71">
        <v>-1</v>
      </c>
      <c r="BK95" s="71">
        <v>27</v>
      </c>
      <c r="BL95" s="71">
        <v>-1</v>
      </c>
      <c r="BM95" s="71">
        <v>33</v>
      </c>
      <c r="BN95" s="71">
        <v>-1</v>
      </c>
      <c r="BO95" s="71">
        <v>-1</v>
      </c>
      <c r="BP95" s="71">
        <v>33</v>
      </c>
      <c r="BQ95" s="71">
        <v>47</v>
      </c>
      <c r="BR95" s="71">
        <v>15</v>
      </c>
      <c r="BS95" s="71">
        <v>-1</v>
      </c>
      <c r="BT95" s="71">
        <v>769</v>
      </c>
      <c r="BU95" s="71">
        <v>769</v>
      </c>
      <c r="BV95" s="71">
        <v>19.35</v>
      </c>
      <c r="BW95" s="71">
        <v>-1</v>
      </c>
      <c r="BX95" s="71">
        <v>-1</v>
      </c>
      <c r="BY95" s="71">
        <v>0</v>
      </c>
      <c r="BZ95" s="71">
        <v>-1</v>
      </c>
      <c r="CA95" s="71">
        <v>0</v>
      </c>
      <c r="CB95" s="71">
        <v>-1</v>
      </c>
      <c r="CC95" s="71">
        <v>0</v>
      </c>
      <c r="CD95" s="71">
        <v>-1</v>
      </c>
      <c r="CE95" s="71">
        <v>0</v>
      </c>
      <c r="CF95" s="71">
        <v>-1</v>
      </c>
      <c r="CG95" s="71">
        <v>0</v>
      </c>
      <c r="CH95" s="71">
        <v>-1</v>
      </c>
      <c r="CI95" s="71">
        <v>0</v>
      </c>
      <c r="CJ95" s="71">
        <v>36.8</v>
      </c>
      <c r="CK95" s="71">
        <v>103</v>
      </c>
      <c r="CL95" s="71">
        <v>74</v>
      </c>
      <c r="CM95" s="71">
        <v>0</v>
      </c>
      <c r="CN95" s="71">
        <v>2.4</v>
      </c>
      <c r="CO95" s="71">
        <v>17.7</v>
      </c>
      <c r="CP95" s="71">
        <v>31</v>
      </c>
      <c r="CQ95" s="71">
        <v>22</v>
      </c>
      <c r="CR95" s="71">
        <v>0</v>
      </c>
      <c r="CS95" s="71">
        <v>1.5</v>
      </c>
      <c r="CT95" s="71">
        <v>0</v>
      </c>
      <c r="CU95" s="71">
        <v>0</v>
      </c>
      <c r="CV95" s="71">
        <v>2.4</v>
      </c>
      <c r="CW95" s="71">
        <v>0</v>
      </c>
      <c r="CX95" s="71">
        <v>0</v>
      </c>
      <c r="CY95" s="71">
        <v>1.5</v>
      </c>
      <c r="CZ95" s="71">
        <v>253</v>
      </c>
      <c r="DA95" s="71">
        <v>253</v>
      </c>
      <c r="DB95" s="71">
        <v>18</v>
      </c>
      <c r="DC95" s="71">
        <v>0</v>
      </c>
      <c r="DD95" s="71">
        <v>0</v>
      </c>
      <c r="DE95" s="71">
        <v>0</v>
      </c>
      <c r="DF95" s="71">
        <v>0</v>
      </c>
      <c r="DG95" s="71">
        <v>8.83</v>
      </c>
      <c r="DH95" s="71">
        <v>0</v>
      </c>
      <c r="DI95" s="71">
        <v>0</v>
      </c>
      <c r="DJ95" s="71">
        <v>0</v>
      </c>
      <c r="DK95" s="71">
        <v>0.75</v>
      </c>
      <c r="DL95" s="71">
        <v>0</v>
      </c>
      <c r="DM95" s="71">
        <v>3</v>
      </c>
      <c r="DN95" s="71">
        <v>0</v>
      </c>
      <c r="DO95" s="71">
        <v>0</v>
      </c>
      <c r="DP95" s="71">
        <v>28.7</v>
      </c>
      <c r="DQ95" s="71">
        <v>65</v>
      </c>
      <c r="DR95" s="71">
        <v>44</v>
      </c>
      <c r="DS95" s="71">
        <v>0</v>
      </c>
      <c r="DT95" s="71">
        <v>1.9</v>
      </c>
      <c r="DU95" s="71">
        <v>0</v>
      </c>
      <c r="DV95" s="71">
        <v>0</v>
      </c>
      <c r="DW95" s="71">
        <v>1.9</v>
      </c>
      <c r="DX95" s="71">
        <v>159</v>
      </c>
      <c r="DY95" s="71">
        <v>159</v>
      </c>
      <c r="DZ95" s="71">
        <v>11</v>
      </c>
      <c r="EA95" s="71">
        <v>-1</v>
      </c>
      <c r="EB95" s="71">
        <v>-1</v>
      </c>
      <c r="EC95" s="71">
        <v>0</v>
      </c>
      <c r="ED95" s="71">
        <v>0</v>
      </c>
      <c r="EE95" s="71">
        <v>0</v>
      </c>
      <c r="EF95" s="71">
        <v>0</v>
      </c>
      <c r="EG95" s="71">
        <v>8.51</v>
      </c>
      <c r="EH95" s="71">
        <v>0</v>
      </c>
      <c r="EI95" s="71">
        <v>0</v>
      </c>
      <c r="EJ95" s="71">
        <v>0</v>
      </c>
      <c r="EK95" s="71">
        <v>0</v>
      </c>
      <c r="EL95" s="71">
        <v>0</v>
      </c>
      <c r="EM95" s="71">
        <v>0</v>
      </c>
      <c r="EN95" s="71">
        <v>0</v>
      </c>
      <c r="EO95" s="71">
        <v>0</v>
      </c>
      <c r="EP95" s="71">
        <v>-1</v>
      </c>
      <c r="EQ95" s="71">
        <v>-1</v>
      </c>
      <c r="ER95" s="72"/>
      <c r="ES95" s="71">
        <v>0</v>
      </c>
      <c r="ET95" s="71">
        <v>0</v>
      </c>
      <c r="EU95" s="71">
        <v>0</v>
      </c>
      <c r="EV95" s="71">
        <v>0</v>
      </c>
      <c r="EW95" s="71">
        <v>0</v>
      </c>
      <c r="EX95" s="71">
        <v>0</v>
      </c>
      <c r="EY95" s="71">
        <v>0</v>
      </c>
      <c r="EZ95" s="71">
        <v>0</v>
      </c>
      <c r="FA95" s="71">
        <v>0</v>
      </c>
      <c r="FB95" s="71">
        <v>0</v>
      </c>
      <c r="FC95" s="71">
        <v>0</v>
      </c>
      <c r="FD95" s="71">
        <v>0</v>
      </c>
      <c r="FE95" s="71">
        <v>0</v>
      </c>
      <c r="FF95" s="71">
        <v>0</v>
      </c>
      <c r="FG95" s="71">
        <v>0</v>
      </c>
      <c r="FH95" s="71">
        <v>0</v>
      </c>
      <c r="FI95" s="71">
        <v>0</v>
      </c>
      <c r="FJ95" s="71">
        <v>769</v>
      </c>
      <c r="FK95" s="71">
        <v>769</v>
      </c>
      <c r="FL95" s="71">
        <v>19.35</v>
      </c>
      <c r="FM95" s="71">
        <v>-1</v>
      </c>
      <c r="FN95" s="71">
        <v>0</v>
      </c>
      <c r="FO95" s="71">
        <v>0</v>
      </c>
      <c r="FP95" s="71">
        <v>0</v>
      </c>
      <c r="FQ95" s="71">
        <v>0</v>
      </c>
      <c r="FR95" s="71">
        <v>159</v>
      </c>
      <c r="FS95" s="71">
        <v>0</v>
      </c>
      <c r="FT95" s="71">
        <v>18.42</v>
      </c>
      <c r="FU95" s="71">
        <v>0</v>
      </c>
      <c r="FV95" s="71">
        <v>0</v>
      </c>
      <c r="FW95" s="71">
        <v>4.76</v>
      </c>
      <c r="FX95" s="71">
        <v>0</v>
      </c>
      <c r="FY95" s="71">
        <v>0</v>
      </c>
      <c r="FZ95" s="71">
        <v>0</v>
      </c>
      <c r="GA95" s="71">
        <v>0</v>
      </c>
      <c r="GB95" s="71">
        <v>0</v>
      </c>
      <c r="GC95" s="71">
        <v>0</v>
      </c>
      <c r="GD95" s="71">
        <v>0</v>
      </c>
      <c r="GE95" s="71">
        <v>26</v>
      </c>
      <c r="GF95" s="71">
        <v>0</v>
      </c>
      <c r="GG95" s="71">
        <v>0</v>
      </c>
      <c r="GH95" s="71">
        <v>0</v>
      </c>
      <c r="GI95" s="72" t="s">
        <v>972</v>
      </c>
      <c r="GJ95" s="71">
        <v>3754</v>
      </c>
      <c r="GK95" s="71">
        <v>30</v>
      </c>
      <c r="GL95" s="71">
        <v>0</v>
      </c>
      <c r="GM95" s="72" t="s">
        <v>632</v>
      </c>
      <c r="GN95" s="72" t="s">
        <v>636</v>
      </c>
      <c r="GO95" s="71">
        <v>0</v>
      </c>
      <c r="GP95" s="71">
        <v>1548306481</v>
      </c>
      <c r="GQ95" s="71">
        <v>9</v>
      </c>
      <c r="GR95" s="72"/>
      <c r="GS95" s="72"/>
      <c r="GT95" s="71"/>
      <c r="GU95" s="72"/>
      <c r="GV95" s="72"/>
      <c r="GW95" s="71"/>
      <c r="GX95" s="71"/>
      <c r="GY95" s="71"/>
      <c r="GZ95" s="71"/>
      <c r="HA95" s="71"/>
      <c r="HB95" s="72"/>
      <c r="HC95" s="71"/>
      <c r="HD95" s="71"/>
      <c r="HE95" s="71"/>
      <c r="HF95" s="71"/>
    </row>
    <row r="96" spans="1:214" ht="12.75">
      <c r="A96" s="71">
        <v>1</v>
      </c>
      <c r="B96" s="72" t="s">
        <v>604</v>
      </c>
      <c r="C96" s="72" t="s">
        <v>605</v>
      </c>
      <c r="D96" s="72" t="s">
        <v>606</v>
      </c>
      <c r="E96" s="72" t="s">
        <v>607</v>
      </c>
      <c r="F96" s="72" t="s">
        <v>607</v>
      </c>
      <c r="G96" s="72" t="s">
        <v>953</v>
      </c>
      <c r="H96" s="72" t="s">
        <v>608</v>
      </c>
      <c r="I96" s="72" t="s">
        <v>954</v>
      </c>
      <c r="J96" s="72" t="s">
        <v>245</v>
      </c>
      <c r="K96" s="71">
        <v>4</v>
      </c>
      <c r="L96" s="72" t="s">
        <v>955</v>
      </c>
      <c r="M96" s="72" t="s">
        <v>67</v>
      </c>
      <c r="N96" s="71">
        <v>0</v>
      </c>
      <c r="O96" s="72" t="s">
        <v>615</v>
      </c>
      <c r="P96" s="71">
        <v>0</v>
      </c>
      <c r="Q96" s="72" t="s">
        <v>956</v>
      </c>
      <c r="R96" s="72" t="s">
        <v>957</v>
      </c>
      <c r="S96" s="72" t="s">
        <v>1087</v>
      </c>
      <c r="T96" s="71">
        <v>33</v>
      </c>
      <c r="U96" s="72" t="s">
        <v>952</v>
      </c>
      <c r="V96" s="71">
        <v>280</v>
      </c>
      <c r="W96" s="72"/>
      <c r="X96" s="72" t="s">
        <v>228</v>
      </c>
      <c r="Y96" s="71">
        <v>1</v>
      </c>
      <c r="Z96" s="72" t="s">
        <v>614</v>
      </c>
      <c r="AA96" s="72"/>
      <c r="AB96" s="71">
        <v>0</v>
      </c>
      <c r="AC96" s="71">
        <v>1</v>
      </c>
      <c r="AD96" s="71">
        <v>1</v>
      </c>
      <c r="AE96" s="72" t="s">
        <v>958</v>
      </c>
      <c r="AF96" s="72" t="s">
        <v>959</v>
      </c>
      <c r="AG96" s="71">
        <v>0</v>
      </c>
      <c r="AH96" s="71">
        <v>0</v>
      </c>
      <c r="AI96" s="71">
        <v>0</v>
      </c>
      <c r="AJ96" s="72"/>
      <c r="AK96" s="72"/>
      <c r="AL96" s="71">
        <v>3</v>
      </c>
      <c r="AM96" s="71">
        <v>0</v>
      </c>
      <c r="AN96" s="71"/>
      <c r="AO96" s="72"/>
      <c r="AP96" s="71"/>
      <c r="AQ96" s="72"/>
      <c r="AR96" s="71"/>
      <c r="AS96" s="71">
        <v>1160</v>
      </c>
      <c r="AT96" s="71">
        <v>-1</v>
      </c>
      <c r="AU96" s="71">
        <v>100</v>
      </c>
      <c r="AV96" s="71">
        <v>-1</v>
      </c>
      <c r="AW96" s="72" t="s">
        <v>962</v>
      </c>
      <c r="AX96" s="71">
        <v>61</v>
      </c>
      <c r="AY96" s="71">
        <v>47</v>
      </c>
      <c r="AZ96" s="71">
        <v>-1</v>
      </c>
      <c r="BA96" s="71">
        <v>71</v>
      </c>
      <c r="BB96" s="71">
        <v>272</v>
      </c>
      <c r="BC96" s="71">
        <v>126</v>
      </c>
      <c r="BD96" s="71">
        <v>71</v>
      </c>
      <c r="BE96" s="71">
        <v>9.43</v>
      </c>
      <c r="BF96" s="71">
        <v>136</v>
      </c>
      <c r="BG96" s="71">
        <v>45</v>
      </c>
      <c r="BH96" s="71">
        <v>84</v>
      </c>
      <c r="BI96" s="71">
        <v>660</v>
      </c>
      <c r="BJ96" s="71">
        <v>-1</v>
      </c>
      <c r="BK96" s="71">
        <v>27</v>
      </c>
      <c r="BL96" s="71">
        <v>-1</v>
      </c>
      <c r="BM96" s="71">
        <v>33</v>
      </c>
      <c r="BN96" s="71">
        <v>-1</v>
      </c>
      <c r="BO96" s="71">
        <v>-1</v>
      </c>
      <c r="BP96" s="71">
        <v>33</v>
      </c>
      <c r="BQ96" s="71">
        <v>47</v>
      </c>
      <c r="BR96" s="71">
        <v>15</v>
      </c>
      <c r="BS96" s="71">
        <v>-1</v>
      </c>
      <c r="BT96" s="71">
        <v>769</v>
      </c>
      <c r="BU96" s="71">
        <v>769</v>
      </c>
      <c r="BV96" s="71">
        <v>19.35</v>
      </c>
      <c r="BW96" s="71">
        <v>-1</v>
      </c>
      <c r="BX96" s="71">
        <v>-1</v>
      </c>
      <c r="BY96" s="71">
        <v>0</v>
      </c>
      <c r="BZ96" s="71">
        <v>-1</v>
      </c>
      <c r="CA96" s="71">
        <v>0</v>
      </c>
      <c r="CB96" s="71">
        <v>-1</v>
      </c>
      <c r="CC96" s="71">
        <v>0</v>
      </c>
      <c r="CD96" s="71">
        <v>-1</v>
      </c>
      <c r="CE96" s="71">
        <v>0</v>
      </c>
      <c r="CF96" s="71">
        <v>-1</v>
      </c>
      <c r="CG96" s="71">
        <v>0</v>
      </c>
      <c r="CH96" s="71">
        <v>-1</v>
      </c>
      <c r="CI96" s="71">
        <v>0</v>
      </c>
      <c r="CJ96" s="71">
        <v>36.8</v>
      </c>
      <c r="CK96" s="71">
        <v>103</v>
      </c>
      <c r="CL96" s="71">
        <v>74</v>
      </c>
      <c r="CM96" s="71">
        <v>0</v>
      </c>
      <c r="CN96" s="71">
        <v>2.4</v>
      </c>
      <c r="CO96" s="71">
        <v>17.7</v>
      </c>
      <c r="CP96" s="71">
        <v>31</v>
      </c>
      <c r="CQ96" s="71">
        <v>22</v>
      </c>
      <c r="CR96" s="71">
        <v>0</v>
      </c>
      <c r="CS96" s="71">
        <v>1.5</v>
      </c>
      <c r="CT96" s="71">
        <v>0</v>
      </c>
      <c r="CU96" s="71">
        <v>0</v>
      </c>
      <c r="CV96" s="71">
        <v>2.4</v>
      </c>
      <c r="CW96" s="71">
        <v>0</v>
      </c>
      <c r="CX96" s="71">
        <v>0</v>
      </c>
      <c r="CY96" s="71">
        <v>1.5</v>
      </c>
      <c r="CZ96" s="71">
        <v>253</v>
      </c>
      <c r="DA96" s="71">
        <v>253</v>
      </c>
      <c r="DB96" s="71">
        <v>18</v>
      </c>
      <c r="DC96" s="71">
        <v>0</v>
      </c>
      <c r="DD96" s="71">
        <v>0</v>
      </c>
      <c r="DE96" s="71">
        <v>0</v>
      </c>
      <c r="DF96" s="71">
        <v>0</v>
      </c>
      <c r="DG96" s="71">
        <v>8.83</v>
      </c>
      <c r="DH96" s="71">
        <v>0</v>
      </c>
      <c r="DI96" s="71">
        <v>0</v>
      </c>
      <c r="DJ96" s="71">
        <v>0</v>
      </c>
      <c r="DK96" s="71">
        <v>0.75</v>
      </c>
      <c r="DL96" s="71">
        <v>0</v>
      </c>
      <c r="DM96" s="71">
        <v>3</v>
      </c>
      <c r="DN96" s="71">
        <v>0</v>
      </c>
      <c r="DO96" s="71">
        <v>0</v>
      </c>
      <c r="DP96" s="71">
        <v>28.7</v>
      </c>
      <c r="DQ96" s="71">
        <v>65</v>
      </c>
      <c r="DR96" s="71">
        <v>44</v>
      </c>
      <c r="DS96" s="71">
        <v>0</v>
      </c>
      <c r="DT96" s="71">
        <v>1.9</v>
      </c>
      <c r="DU96" s="71">
        <v>0</v>
      </c>
      <c r="DV96" s="71">
        <v>0</v>
      </c>
      <c r="DW96" s="71">
        <v>1.9</v>
      </c>
      <c r="DX96" s="71">
        <v>159</v>
      </c>
      <c r="DY96" s="71">
        <v>159</v>
      </c>
      <c r="DZ96" s="71">
        <v>11</v>
      </c>
      <c r="EA96" s="71">
        <v>-1</v>
      </c>
      <c r="EB96" s="71">
        <v>-1</v>
      </c>
      <c r="EC96" s="71">
        <v>0</v>
      </c>
      <c r="ED96" s="71">
        <v>0</v>
      </c>
      <c r="EE96" s="71">
        <v>0</v>
      </c>
      <c r="EF96" s="71">
        <v>0</v>
      </c>
      <c r="EG96" s="71">
        <v>8.51</v>
      </c>
      <c r="EH96" s="71">
        <v>0</v>
      </c>
      <c r="EI96" s="71">
        <v>0</v>
      </c>
      <c r="EJ96" s="71">
        <v>0</v>
      </c>
      <c r="EK96" s="71">
        <v>0</v>
      </c>
      <c r="EL96" s="71">
        <v>0</v>
      </c>
      <c r="EM96" s="71">
        <v>0</v>
      </c>
      <c r="EN96" s="71">
        <v>0</v>
      </c>
      <c r="EO96" s="71">
        <v>0</v>
      </c>
      <c r="EP96" s="71">
        <v>-1</v>
      </c>
      <c r="EQ96" s="71">
        <v>-1</v>
      </c>
      <c r="ER96" s="72"/>
      <c r="ES96" s="71">
        <v>0</v>
      </c>
      <c r="ET96" s="71">
        <v>0</v>
      </c>
      <c r="EU96" s="71">
        <v>0</v>
      </c>
      <c r="EV96" s="71">
        <v>0</v>
      </c>
      <c r="EW96" s="71">
        <v>0</v>
      </c>
      <c r="EX96" s="71">
        <v>0</v>
      </c>
      <c r="EY96" s="71">
        <v>0</v>
      </c>
      <c r="EZ96" s="71">
        <v>0</v>
      </c>
      <c r="FA96" s="71">
        <v>0</v>
      </c>
      <c r="FB96" s="71">
        <v>0</v>
      </c>
      <c r="FC96" s="71">
        <v>0</v>
      </c>
      <c r="FD96" s="71">
        <v>0</v>
      </c>
      <c r="FE96" s="71">
        <v>0</v>
      </c>
      <c r="FF96" s="71">
        <v>0</v>
      </c>
      <c r="FG96" s="71">
        <v>0</v>
      </c>
      <c r="FH96" s="71">
        <v>0</v>
      </c>
      <c r="FI96" s="71">
        <v>0</v>
      </c>
      <c r="FJ96" s="71">
        <v>769</v>
      </c>
      <c r="FK96" s="71">
        <v>769</v>
      </c>
      <c r="FL96" s="71">
        <v>19.35</v>
      </c>
      <c r="FM96" s="71">
        <v>-1</v>
      </c>
      <c r="FN96" s="71">
        <v>0</v>
      </c>
      <c r="FO96" s="71">
        <v>0</v>
      </c>
      <c r="FP96" s="71">
        <v>0</v>
      </c>
      <c r="FQ96" s="71">
        <v>0</v>
      </c>
      <c r="FR96" s="71">
        <v>159</v>
      </c>
      <c r="FS96" s="71">
        <v>0</v>
      </c>
      <c r="FT96" s="71">
        <v>18.42</v>
      </c>
      <c r="FU96" s="71">
        <v>0</v>
      </c>
      <c r="FV96" s="71">
        <v>0</v>
      </c>
      <c r="FW96" s="71">
        <v>4.76</v>
      </c>
      <c r="FX96" s="71">
        <v>0</v>
      </c>
      <c r="FY96" s="71">
        <v>0</v>
      </c>
      <c r="FZ96" s="71">
        <v>0</v>
      </c>
      <c r="GA96" s="71">
        <v>0</v>
      </c>
      <c r="GB96" s="71">
        <v>0</v>
      </c>
      <c r="GC96" s="71">
        <v>0</v>
      </c>
      <c r="GD96" s="71">
        <v>0</v>
      </c>
      <c r="GE96" s="71">
        <v>0</v>
      </c>
      <c r="GF96" s="71">
        <v>0</v>
      </c>
      <c r="GG96" s="71">
        <v>0</v>
      </c>
      <c r="GH96" s="71">
        <v>0</v>
      </c>
      <c r="GI96" s="72" t="s">
        <v>973</v>
      </c>
      <c r="GJ96" s="71">
        <v>12010</v>
      </c>
      <c r="GK96" s="71">
        <v>0</v>
      </c>
      <c r="GL96" s="71">
        <v>0</v>
      </c>
      <c r="GM96" s="72" t="s">
        <v>633</v>
      </c>
      <c r="GN96" s="72" t="s">
        <v>637</v>
      </c>
      <c r="GO96" s="71">
        <v>597</v>
      </c>
      <c r="GP96" s="71">
        <v>1774033254</v>
      </c>
      <c r="GQ96" s="71">
        <v>10</v>
      </c>
      <c r="GR96" s="72"/>
      <c r="GS96" s="72"/>
      <c r="GT96" s="71"/>
      <c r="GU96" s="72"/>
      <c r="GV96" s="72"/>
      <c r="GW96" s="71"/>
      <c r="GX96" s="71"/>
      <c r="GY96" s="71"/>
      <c r="GZ96" s="71"/>
      <c r="HA96" s="71"/>
      <c r="HB96" s="72"/>
      <c r="HC96" s="71"/>
      <c r="HD96" s="71"/>
      <c r="HE96" s="71"/>
      <c r="HF96" s="71"/>
    </row>
    <row r="97" spans="1:214" ht="12.75">
      <c r="A97" s="71">
        <v>1</v>
      </c>
      <c r="B97" s="72" t="s">
        <v>604</v>
      </c>
      <c r="C97" s="72" t="s">
        <v>605</v>
      </c>
      <c r="D97" s="72" t="s">
        <v>606</v>
      </c>
      <c r="E97" s="72" t="s">
        <v>607</v>
      </c>
      <c r="F97" s="72" t="s">
        <v>607</v>
      </c>
      <c r="G97" s="72" t="s">
        <v>953</v>
      </c>
      <c r="H97" s="72" t="s">
        <v>608</v>
      </c>
      <c r="I97" s="72" t="s">
        <v>954</v>
      </c>
      <c r="J97" s="72" t="s">
        <v>245</v>
      </c>
      <c r="K97" s="71">
        <v>4</v>
      </c>
      <c r="L97" s="72" t="s">
        <v>955</v>
      </c>
      <c r="M97" s="72" t="s">
        <v>67</v>
      </c>
      <c r="N97" s="71">
        <v>0</v>
      </c>
      <c r="O97" s="72" t="s">
        <v>615</v>
      </c>
      <c r="P97" s="71">
        <v>0</v>
      </c>
      <c r="Q97" s="72" t="s">
        <v>956</v>
      </c>
      <c r="R97" s="72" t="s">
        <v>957</v>
      </c>
      <c r="S97" s="72" t="s">
        <v>1087</v>
      </c>
      <c r="T97" s="71">
        <v>33</v>
      </c>
      <c r="U97" s="72" t="s">
        <v>952</v>
      </c>
      <c r="V97" s="71">
        <v>280</v>
      </c>
      <c r="W97" s="72"/>
      <c r="X97" s="72" t="s">
        <v>228</v>
      </c>
      <c r="Y97" s="71">
        <v>1</v>
      </c>
      <c r="Z97" s="72" t="s">
        <v>614</v>
      </c>
      <c r="AA97" s="72"/>
      <c r="AB97" s="71">
        <v>0</v>
      </c>
      <c r="AC97" s="71">
        <v>1</v>
      </c>
      <c r="AD97" s="71">
        <v>1</v>
      </c>
      <c r="AE97" s="72" t="s">
        <v>958</v>
      </c>
      <c r="AF97" s="72" t="s">
        <v>959</v>
      </c>
      <c r="AG97" s="71">
        <v>0</v>
      </c>
      <c r="AH97" s="71">
        <v>0</v>
      </c>
      <c r="AI97" s="71">
        <v>0</v>
      </c>
      <c r="AJ97" s="72"/>
      <c r="AK97" s="72"/>
      <c r="AL97" s="71">
        <v>3</v>
      </c>
      <c r="AM97" s="71">
        <v>0</v>
      </c>
      <c r="AN97" s="71"/>
      <c r="AO97" s="72"/>
      <c r="AP97" s="71"/>
      <c r="AQ97" s="72"/>
      <c r="AR97" s="71"/>
      <c r="AS97" s="71">
        <v>1160</v>
      </c>
      <c r="AT97" s="71">
        <v>-1</v>
      </c>
      <c r="AU97" s="71">
        <v>100</v>
      </c>
      <c r="AV97" s="71">
        <v>-1</v>
      </c>
      <c r="AW97" s="72" t="s">
        <v>962</v>
      </c>
      <c r="AX97" s="71">
        <v>61</v>
      </c>
      <c r="AY97" s="71">
        <v>47</v>
      </c>
      <c r="AZ97" s="71">
        <v>-1</v>
      </c>
      <c r="BA97" s="71">
        <v>71</v>
      </c>
      <c r="BB97" s="71">
        <v>272</v>
      </c>
      <c r="BC97" s="71">
        <v>126</v>
      </c>
      <c r="BD97" s="71">
        <v>71</v>
      </c>
      <c r="BE97" s="71">
        <v>9.43</v>
      </c>
      <c r="BF97" s="71">
        <v>136</v>
      </c>
      <c r="BG97" s="71">
        <v>45</v>
      </c>
      <c r="BH97" s="71">
        <v>84</v>
      </c>
      <c r="BI97" s="71">
        <v>660</v>
      </c>
      <c r="BJ97" s="71">
        <v>-1</v>
      </c>
      <c r="BK97" s="71">
        <v>27</v>
      </c>
      <c r="BL97" s="71">
        <v>-1</v>
      </c>
      <c r="BM97" s="71">
        <v>33</v>
      </c>
      <c r="BN97" s="71">
        <v>-1</v>
      </c>
      <c r="BO97" s="71">
        <v>-1</v>
      </c>
      <c r="BP97" s="71">
        <v>33</v>
      </c>
      <c r="BQ97" s="71">
        <v>47</v>
      </c>
      <c r="BR97" s="71">
        <v>15</v>
      </c>
      <c r="BS97" s="71">
        <v>-1</v>
      </c>
      <c r="BT97" s="71">
        <v>769</v>
      </c>
      <c r="BU97" s="71">
        <v>769</v>
      </c>
      <c r="BV97" s="71">
        <v>19.35</v>
      </c>
      <c r="BW97" s="71">
        <v>-1</v>
      </c>
      <c r="BX97" s="71">
        <v>-1</v>
      </c>
      <c r="BY97" s="71">
        <v>0</v>
      </c>
      <c r="BZ97" s="71">
        <v>-1</v>
      </c>
      <c r="CA97" s="71">
        <v>0</v>
      </c>
      <c r="CB97" s="71">
        <v>-1</v>
      </c>
      <c r="CC97" s="71">
        <v>0</v>
      </c>
      <c r="CD97" s="71">
        <v>-1</v>
      </c>
      <c r="CE97" s="71">
        <v>0</v>
      </c>
      <c r="CF97" s="71">
        <v>-1</v>
      </c>
      <c r="CG97" s="71">
        <v>0</v>
      </c>
      <c r="CH97" s="71">
        <v>-1</v>
      </c>
      <c r="CI97" s="71">
        <v>0</v>
      </c>
      <c r="CJ97" s="71">
        <v>36.8</v>
      </c>
      <c r="CK97" s="71">
        <v>103</v>
      </c>
      <c r="CL97" s="71">
        <v>74</v>
      </c>
      <c r="CM97" s="71">
        <v>0</v>
      </c>
      <c r="CN97" s="71">
        <v>2.4</v>
      </c>
      <c r="CO97" s="71">
        <v>17.7</v>
      </c>
      <c r="CP97" s="71">
        <v>31</v>
      </c>
      <c r="CQ97" s="71">
        <v>22</v>
      </c>
      <c r="CR97" s="71">
        <v>0</v>
      </c>
      <c r="CS97" s="71">
        <v>1.5</v>
      </c>
      <c r="CT97" s="71">
        <v>0</v>
      </c>
      <c r="CU97" s="71">
        <v>0</v>
      </c>
      <c r="CV97" s="71">
        <v>2.4</v>
      </c>
      <c r="CW97" s="71">
        <v>0</v>
      </c>
      <c r="CX97" s="71">
        <v>0</v>
      </c>
      <c r="CY97" s="71">
        <v>1.5</v>
      </c>
      <c r="CZ97" s="71">
        <v>253</v>
      </c>
      <c r="DA97" s="71">
        <v>253</v>
      </c>
      <c r="DB97" s="71">
        <v>18</v>
      </c>
      <c r="DC97" s="71">
        <v>0</v>
      </c>
      <c r="DD97" s="71">
        <v>0</v>
      </c>
      <c r="DE97" s="71">
        <v>0</v>
      </c>
      <c r="DF97" s="71">
        <v>0</v>
      </c>
      <c r="DG97" s="71">
        <v>8.83</v>
      </c>
      <c r="DH97" s="71">
        <v>0</v>
      </c>
      <c r="DI97" s="71">
        <v>0</v>
      </c>
      <c r="DJ97" s="71">
        <v>0</v>
      </c>
      <c r="DK97" s="71">
        <v>0.75</v>
      </c>
      <c r="DL97" s="71">
        <v>0</v>
      </c>
      <c r="DM97" s="71">
        <v>3</v>
      </c>
      <c r="DN97" s="71">
        <v>0</v>
      </c>
      <c r="DO97" s="71">
        <v>0</v>
      </c>
      <c r="DP97" s="71">
        <v>28.7</v>
      </c>
      <c r="DQ97" s="71">
        <v>65</v>
      </c>
      <c r="DR97" s="71">
        <v>44</v>
      </c>
      <c r="DS97" s="71">
        <v>0</v>
      </c>
      <c r="DT97" s="71">
        <v>1.9</v>
      </c>
      <c r="DU97" s="71">
        <v>0</v>
      </c>
      <c r="DV97" s="71">
        <v>0</v>
      </c>
      <c r="DW97" s="71">
        <v>1.9</v>
      </c>
      <c r="DX97" s="71">
        <v>159</v>
      </c>
      <c r="DY97" s="71">
        <v>159</v>
      </c>
      <c r="DZ97" s="71">
        <v>11</v>
      </c>
      <c r="EA97" s="71">
        <v>-1</v>
      </c>
      <c r="EB97" s="71">
        <v>-1</v>
      </c>
      <c r="EC97" s="71">
        <v>0</v>
      </c>
      <c r="ED97" s="71">
        <v>0</v>
      </c>
      <c r="EE97" s="71">
        <v>0</v>
      </c>
      <c r="EF97" s="71">
        <v>0</v>
      </c>
      <c r="EG97" s="71">
        <v>8.51</v>
      </c>
      <c r="EH97" s="71">
        <v>0</v>
      </c>
      <c r="EI97" s="71">
        <v>0</v>
      </c>
      <c r="EJ97" s="71">
        <v>0</v>
      </c>
      <c r="EK97" s="71">
        <v>0</v>
      </c>
      <c r="EL97" s="71">
        <v>0</v>
      </c>
      <c r="EM97" s="71">
        <v>0</v>
      </c>
      <c r="EN97" s="71">
        <v>0</v>
      </c>
      <c r="EO97" s="71">
        <v>0</v>
      </c>
      <c r="EP97" s="71">
        <v>-1</v>
      </c>
      <c r="EQ97" s="71">
        <v>-1</v>
      </c>
      <c r="ER97" s="72"/>
      <c r="ES97" s="71">
        <v>0</v>
      </c>
      <c r="ET97" s="71">
        <v>0</v>
      </c>
      <c r="EU97" s="71">
        <v>0</v>
      </c>
      <c r="EV97" s="71">
        <v>0</v>
      </c>
      <c r="EW97" s="71">
        <v>0</v>
      </c>
      <c r="EX97" s="71">
        <v>0</v>
      </c>
      <c r="EY97" s="71">
        <v>0</v>
      </c>
      <c r="EZ97" s="71">
        <v>0</v>
      </c>
      <c r="FA97" s="71">
        <v>0</v>
      </c>
      <c r="FB97" s="71">
        <v>0</v>
      </c>
      <c r="FC97" s="71">
        <v>0</v>
      </c>
      <c r="FD97" s="71">
        <v>0</v>
      </c>
      <c r="FE97" s="71">
        <v>0</v>
      </c>
      <c r="FF97" s="71">
        <v>0</v>
      </c>
      <c r="FG97" s="71">
        <v>0</v>
      </c>
      <c r="FH97" s="71">
        <v>0</v>
      </c>
      <c r="FI97" s="71">
        <v>0</v>
      </c>
      <c r="FJ97" s="71">
        <v>769</v>
      </c>
      <c r="FK97" s="71">
        <v>769</v>
      </c>
      <c r="FL97" s="71">
        <v>19.35</v>
      </c>
      <c r="FM97" s="71">
        <v>-1</v>
      </c>
      <c r="FN97" s="71">
        <v>0</v>
      </c>
      <c r="FO97" s="71">
        <v>0</v>
      </c>
      <c r="FP97" s="71">
        <v>0</v>
      </c>
      <c r="FQ97" s="71">
        <v>0</v>
      </c>
      <c r="FR97" s="71">
        <v>159</v>
      </c>
      <c r="FS97" s="71">
        <v>0</v>
      </c>
      <c r="FT97" s="71">
        <v>18.42</v>
      </c>
      <c r="FU97" s="71">
        <v>0</v>
      </c>
      <c r="FV97" s="71">
        <v>0</v>
      </c>
      <c r="FW97" s="71">
        <v>4.76</v>
      </c>
      <c r="FX97" s="71">
        <v>0</v>
      </c>
      <c r="FY97" s="71">
        <v>0</v>
      </c>
      <c r="FZ97" s="71">
        <v>0</v>
      </c>
      <c r="GA97" s="71">
        <v>0</v>
      </c>
      <c r="GB97" s="71">
        <v>0</v>
      </c>
      <c r="GC97" s="71">
        <v>0</v>
      </c>
      <c r="GD97" s="71">
        <v>0</v>
      </c>
      <c r="GE97" s="71">
        <v>0</v>
      </c>
      <c r="GF97" s="71">
        <v>0</v>
      </c>
      <c r="GG97" s="71">
        <v>0</v>
      </c>
      <c r="GH97" s="71">
        <v>0</v>
      </c>
      <c r="GI97" s="72" t="s">
        <v>974</v>
      </c>
      <c r="GJ97" s="71">
        <v>2933</v>
      </c>
      <c r="GK97" s="71">
        <v>0</v>
      </c>
      <c r="GL97" s="71">
        <v>0</v>
      </c>
      <c r="GM97" s="72" t="s">
        <v>633</v>
      </c>
      <c r="GN97" s="72" t="s">
        <v>637</v>
      </c>
      <c r="GO97" s="71">
        <v>0</v>
      </c>
      <c r="GP97" s="71">
        <v>481479419</v>
      </c>
      <c r="GQ97" s="71">
        <v>11</v>
      </c>
      <c r="GR97" s="72"/>
      <c r="GS97" s="72"/>
      <c r="GT97" s="71"/>
      <c r="GU97" s="72"/>
      <c r="GV97" s="72"/>
      <c r="GW97" s="71"/>
      <c r="GX97" s="71"/>
      <c r="GY97" s="71"/>
      <c r="GZ97" s="71"/>
      <c r="HA97" s="71"/>
      <c r="HB97" s="72"/>
      <c r="HC97" s="71"/>
      <c r="HD97" s="71"/>
      <c r="HE97" s="71"/>
      <c r="HF97" s="71"/>
    </row>
    <row r="98" spans="1:214" ht="12.75">
      <c r="A98" s="71">
        <v>1</v>
      </c>
      <c r="B98" s="72" t="s">
        <v>604</v>
      </c>
      <c r="C98" s="72" t="s">
        <v>605</v>
      </c>
      <c r="D98" s="72" t="s">
        <v>606</v>
      </c>
      <c r="E98" s="72" t="s">
        <v>607</v>
      </c>
      <c r="F98" s="72" t="s">
        <v>607</v>
      </c>
      <c r="G98" s="72" t="s">
        <v>953</v>
      </c>
      <c r="H98" s="72" t="s">
        <v>608</v>
      </c>
      <c r="I98" s="72" t="s">
        <v>954</v>
      </c>
      <c r="J98" s="72" t="s">
        <v>245</v>
      </c>
      <c r="K98" s="71">
        <v>4</v>
      </c>
      <c r="L98" s="72" t="s">
        <v>955</v>
      </c>
      <c r="M98" s="72" t="s">
        <v>67</v>
      </c>
      <c r="N98" s="71">
        <v>0</v>
      </c>
      <c r="O98" s="72" t="s">
        <v>615</v>
      </c>
      <c r="P98" s="71">
        <v>0</v>
      </c>
      <c r="Q98" s="72" t="s">
        <v>956</v>
      </c>
      <c r="R98" s="72" t="s">
        <v>957</v>
      </c>
      <c r="S98" s="72" t="s">
        <v>1087</v>
      </c>
      <c r="T98" s="71">
        <v>33</v>
      </c>
      <c r="U98" s="72" t="s">
        <v>952</v>
      </c>
      <c r="V98" s="71">
        <v>280</v>
      </c>
      <c r="W98" s="72"/>
      <c r="X98" s="72" t="s">
        <v>228</v>
      </c>
      <c r="Y98" s="71">
        <v>1</v>
      </c>
      <c r="Z98" s="72" t="s">
        <v>614</v>
      </c>
      <c r="AA98" s="72"/>
      <c r="AB98" s="71">
        <v>0</v>
      </c>
      <c r="AC98" s="71">
        <v>1</v>
      </c>
      <c r="AD98" s="71">
        <v>1</v>
      </c>
      <c r="AE98" s="72" t="s">
        <v>958</v>
      </c>
      <c r="AF98" s="72" t="s">
        <v>959</v>
      </c>
      <c r="AG98" s="71">
        <v>0</v>
      </c>
      <c r="AH98" s="71">
        <v>0</v>
      </c>
      <c r="AI98" s="71">
        <v>0</v>
      </c>
      <c r="AJ98" s="72"/>
      <c r="AK98" s="72"/>
      <c r="AL98" s="71">
        <v>3</v>
      </c>
      <c r="AM98" s="71">
        <v>0</v>
      </c>
      <c r="AN98" s="71"/>
      <c r="AO98" s="72"/>
      <c r="AP98" s="71"/>
      <c r="AQ98" s="72"/>
      <c r="AR98" s="71"/>
      <c r="AS98" s="71">
        <v>1160</v>
      </c>
      <c r="AT98" s="71">
        <v>-1</v>
      </c>
      <c r="AU98" s="71">
        <v>100</v>
      </c>
      <c r="AV98" s="71">
        <v>-1</v>
      </c>
      <c r="AW98" s="72" t="s">
        <v>962</v>
      </c>
      <c r="AX98" s="71">
        <v>61</v>
      </c>
      <c r="AY98" s="71">
        <v>47</v>
      </c>
      <c r="AZ98" s="71">
        <v>-1</v>
      </c>
      <c r="BA98" s="71">
        <v>71</v>
      </c>
      <c r="BB98" s="71">
        <v>272</v>
      </c>
      <c r="BC98" s="71">
        <v>126</v>
      </c>
      <c r="BD98" s="71">
        <v>71</v>
      </c>
      <c r="BE98" s="71">
        <v>9.43</v>
      </c>
      <c r="BF98" s="71">
        <v>136</v>
      </c>
      <c r="BG98" s="71">
        <v>45</v>
      </c>
      <c r="BH98" s="71">
        <v>84</v>
      </c>
      <c r="BI98" s="71">
        <v>660</v>
      </c>
      <c r="BJ98" s="71">
        <v>-1</v>
      </c>
      <c r="BK98" s="71">
        <v>27</v>
      </c>
      <c r="BL98" s="71">
        <v>-1</v>
      </c>
      <c r="BM98" s="71">
        <v>33</v>
      </c>
      <c r="BN98" s="71">
        <v>-1</v>
      </c>
      <c r="BO98" s="71">
        <v>-1</v>
      </c>
      <c r="BP98" s="71">
        <v>33</v>
      </c>
      <c r="BQ98" s="71">
        <v>47</v>
      </c>
      <c r="BR98" s="71">
        <v>15</v>
      </c>
      <c r="BS98" s="71">
        <v>-1</v>
      </c>
      <c r="BT98" s="71">
        <v>769</v>
      </c>
      <c r="BU98" s="71">
        <v>769</v>
      </c>
      <c r="BV98" s="71">
        <v>19.35</v>
      </c>
      <c r="BW98" s="71">
        <v>-1</v>
      </c>
      <c r="BX98" s="71">
        <v>-1</v>
      </c>
      <c r="BY98" s="71">
        <v>0</v>
      </c>
      <c r="BZ98" s="71">
        <v>-1</v>
      </c>
      <c r="CA98" s="71">
        <v>0</v>
      </c>
      <c r="CB98" s="71">
        <v>-1</v>
      </c>
      <c r="CC98" s="71">
        <v>0</v>
      </c>
      <c r="CD98" s="71">
        <v>-1</v>
      </c>
      <c r="CE98" s="71">
        <v>0</v>
      </c>
      <c r="CF98" s="71">
        <v>-1</v>
      </c>
      <c r="CG98" s="71">
        <v>0</v>
      </c>
      <c r="CH98" s="71">
        <v>-1</v>
      </c>
      <c r="CI98" s="71">
        <v>0</v>
      </c>
      <c r="CJ98" s="71">
        <v>36.8</v>
      </c>
      <c r="CK98" s="71">
        <v>103</v>
      </c>
      <c r="CL98" s="71">
        <v>74</v>
      </c>
      <c r="CM98" s="71">
        <v>0</v>
      </c>
      <c r="CN98" s="71">
        <v>2.4</v>
      </c>
      <c r="CO98" s="71">
        <v>17.7</v>
      </c>
      <c r="CP98" s="71">
        <v>31</v>
      </c>
      <c r="CQ98" s="71">
        <v>22</v>
      </c>
      <c r="CR98" s="71">
        <v>0</v>
      </c>
      <c r="CS98" s="71">
        <v>1.5</v>
      </c>
      <c r="CT98" s="71">
        <v>0</v>
      </c>
      <c r="CU98" s="71">
        <v>0</v>
      </c>
      <c r="CV98" s="71">
        <v>2.4</v>
      </c>
      <c r="CW98" s="71">
        <v>0</v>
      </c>
      <c r="CX98" s="71">
        <v>0</v>
      </c>
      <c r="CY98" s="71">
        <v>1.5</v>
      </c>
      <c r="CZ98" s="71">
        <v>253</v>
      </c>
      <c r="DA98" s="71">
        <v>253</v>
      </c>
      <c r="DB98" s="71">
        <v>18</v>
      </c>
      <c r="DC98" s="71">
        <v>0</v>
      </c>
      <c r="DD98" s="71">
        <v>0</v>
      </c>
      <c r="DE98" s="71">
        <v>0</v>
      </c>
      <c r="DF98" s="71">
        <v>0</v>
      </c>
      <c r="DG98" s="71">
        <v>8.83</v>
      </c>
      <c r="DH98" s="71">
        <v>0</v>
      </c>
      <c r="DI98" s="71">
        <v>0</v>
      </c>
      <c r="DJ98" s="71">
        <v>0</v>
      </c>
      <c r="DK98" s="71">
        <v>0.75</v>
      </c>
      <c r="DL98" s="71">
        <v>0</v>
      </c>
      <c r="DM98" s="71">
        <v>3</v>
      </c>
      <c r="DN98" s="71">
        <v>0</v>
      </c>
      <c r="DO98" s="71">
        <v>0</v>
      </c>
      <c r="DP98" s="71">
        <v>28.7</v>
      </c>
      <c r="DQ98" s="71">
        <v>65</v>
      </c>
      <c r="DR98" s="71">
        <v>44</v>
      </c>
      <c r="DS98" s="71">
        <v>0</v>
      </c>
      <c r="DT98" s="71">
        <v>1.9</v>
      </c>
      <c r="DU98" s="71">
        <v>0</v>
      </c>
      <c r="DV98" s="71">
        <v>0</v>
      </c>
      <c r="DW98" s="71">
        <v>1.9</v>
      </c>
      <c r="DX98" s="71">
        <v>159</v>
      </c>
      <c r="DY98" s="71">
        <v>159</v>
      </c>
      <c r="DZ98" s="71">
        <v>11</v>
      </c>
      <c r="EA98" s="71">
        <v>-1</v>
      </c>
      <c r="EB98" s="71">
        <v>-1</v>
      </c>
      <c r="EC98" s="71">
        <v>0</v>
      </c>
      <c r="ED98" s="71">
        <v>0</v>
      </c>
      <c r="EE98" s="71">
        <v>0</v>
      </c>
      <c r="EF98" s="71">
        <v>0</v>
      </c>
      <c r="EG98" s="71">
        <v>8.51</v>
      </c>
      <c r="EH98" s="71">
        <v>0</v>
      </c>
      <c r="EI98" s="71">
        <v>0</v>
      </c>
      <c r="EJ98" s="71">
        <v>0</v>
      </c>
      <c r="EK98" s="71">
        <v>0</v>
      </c>
      <c r="EL98" s="71">
        <v>0</v>
      </c>
      <c r="EM98" s="71">
        <v>0</v>
      </c>
      <c r="EN98" s="71">
        <v>0</v>
      </c>
      <c r="EO98" s="71">
        <v>0</v>
      </c>
      <c r="EP98" s="71">
        <v>-1</v>
      </c>
      <c r="EQ98" s="71">
        <v>-1</v>
      </c>
      <c r="ER98" s="72"/>
      <c r="ES98" s="71">
        <v>0</v>
      </c>
      <c r="ET98" s="71">
        <v>0</v>
      </c>
      <c r="EU98" s="71">
        <v>0</v>
      </c>
      <c r="EV98" s="71">
        <v>0</v>
      </c>
      <c r="EW98" s="71">
        <v>0</v>
      </c>
      <c r="EX98" s="71">
        <v>0</v>
      </c>
      <c r="EY98" s="71">
        <v>0</v>
      </c>
      <c r="EZ98" s="71">
        <v>0</v>
      </c>
      <c r="FA98" s="71">
        <v>0</v>
      </c>
      <c r="FB98" s="71">
        <v>0</v>
      </c>
      <c r="FC98" s="71">
        <v>0</v>
      </c>
      <c r="FD98" s="71">
        <v>0</v>
      </c>
      <c r="FE98" s="71">
        <v>0</v>
      </c>
      <c r="FF98" s="71">
        <v>0</v>
      </c>
      <c r="FG98" s="71">
        <v>0</v>
      </c>
      <c r="FH98" s="71">
        <v>0</v>
      </c>
      <c r="FI98" s="71">
        <v>0</v>
      </c>
      <c r="FJ98" s="71">
        <v>769</v>
      </c>
      <c r="FK98" s="71">
        <v>769</v>
      </c>
      <c r="FL98" s="71">
        <v>19.35</v>
      </c>
      <c r="FM98" s="71">
        <v>-1</v>
      </c>
      <c r="FN98" s="71">
        <v>0</v>
      </c>
      <c r="FO98" s="71">
        <v>0</v>
      </c>
      <c r="FP98" s="71">
        <v>0</v>
      </c>
      <c r="FQ98" s="71">
        <v>0</v>
      </c>
      <c r="FR98" s="71">
        <v>159</v>
      </c>
      <c r="FS98" s="71">
        <v>0</v>
      </c>
      <c r="FT98" s="71">
        <v>18.42</v>
      </c>
      <c r="FU98" s="71">
        <v>0</v>
      </c>
      <c r="FV98" s="71">
        <v>0</v>
      </c>
      <c r="FW98" s="71">
        <v>4.76</v>
      </c>
      <c r="FX98" s="71">
        <v>0</v>
      </c>
      <c r="FY98" s="71">
        <v>0</v>
      </c>
      <c r="FZ98" s="71">
        <v>0</v>
      </c>
      <c r="GA98" s="71">
        <v>0</v>
      </c>
      <c r="GB98" s="71">
        <v>0</v>
      </c>
      <c r="GC98" s="71">
        <v>0</v>
      </c>
      <c r="GD98" s="71">
        <v>0</v>
      </c>
      <c r="GE98" s="71">
        <v>0</v>
      </c>
      <c r="GF98" s="71">
        <v>0</v>
      </c>
      <c r="GG98" s="71">
        <v>0</v>
      </c>
      <c r="GH98" s="71">
        <v>0</v>
      </c>
      <c r="GI98" s="72" t="s">
        <v>975</v>
      </c>
      <c r="GJ98" s="71">
        <v>2902</v>
      </c>
      <c r="GK98" s="71">
        <v>0</v>
      </c>
      <c r="GL98" s="71">
        <v>0</v>
      </c>
      <c r="GM98" s="72" t="s">
        <v>632</v>
      </c>
      <c r="GN98" s="72" t="s">
        <v>636</v>
      </c>
      <c r="GO98" s="71">
        <v>0</v>
      </c>
      <c r="GP98" s="71">
        <v>1659062968</v>
      </c>
      <c r="GQ98" s="71">
        <v>14</v>
      </c>
      <c r="GR98" s="72"/>
      <c r="GS98" s="72"/>
      <c r="GT98" s="71"/>
      <c r="GU98" s="72"/>
      <c r="GV98" s="72"/>
      <c r="GW98" s="71"/>
      <c r="GX98" s="71"/>
      <c r="GY98" s="71"/>
      <c r="GZ98" s="71"/>
      <c r="HA98" s="71"/>
      <c r="HB98" s="72"/>
      <c r="HC98" s="71"/>
      <c r="HD98" s="71"/>
      <c r="HE98" s="71"/>
      <c r="HF98" s="71"/>
    </row>
    <row r="99" spans="1:214" ht="12.75">
      <c r="A99" s="71">
        <v>1</v>
      </c>
      <c r="B99" s="72" t="s">
        <v>604</v>
      </c>
      <c r="C99" s="72" t="s">
        <v>605</v>
      </c>
      <c r="D99" s="72" t="s">
        <v>606</v>
      </c>
      <c r="E99" s="72" t="s">
        <v>607</v>
      </c>
      <c r="F99" s="72" t="s">
        <v>607</v>
      </c>
      <c r="G99" s="72" t="s">
        <v>953</v>
      </c>
      <c r="H99" s="72" t="s">
        <v>608</v>
      </c>
      <c r="I99" s="72" t="s">
        <v>954</v>
      </c>
      <c r="J99" s="72" t="s">
        <v>245</v>
      </c>
      <c r="K99" s="71">
        <v>4</v>
      </c>
      <c r="L99" s="72" t="s">
        <v>955</v>
      </c>
      <c r="M99" s="72" t="s">
        <v>67</v>
      </c>
      <c r="N99" s="71">
        <v>0</v>
      </c>
      <c r="O99" s="72" t="s">
        <v>615</v>
      </c>
      <c r="P99" s="71">
        <v>0</v>
      </c>
      <c r="Q99" s="72" t="s">
        <v>956</v>
      </c>
      <c r="R99" s="72" t="s">
        <v>957</v>
      </c>
      <c r="S99" s="72" t="s">
        <v>1087</v>
      </c>
      <c r="T99" s="71">
        <v>33</v>
      </c>
      <c r="U99" s="72" t="s">
        <v>952</v>
      </c>
      <c r="V99" s="71">
        <v>280</v>
      </c>
      <c r="W99" s="72"/>
      <c r="X99" s="72" t="s">
        <v>228</v>
      </c>
      <c r="Y99" s="71">
        <v>1</v>
      </c>
      <c r="Z99" s="72" t="s">
        <v>614</v>
      </c>
      <c r="AA99" s="72"/>
      <c r="AB99" s="71">
        <v>0</v>
      </c>
      <c r="AC99" s="71">
        <v>1</v>
      </c>
      <c r="AD99" s="71">
        <v>1</v>
      </c>
      <c r="AE99" s="72" t="s">
        <v>958</v>
      </c>
      <c r="AF99" s="72" t="s">
        <v>959</v>
      </c>
      <c r="AG99" s="71">
        <v>0</v>
      </c>
      <c r="AH99" s="71">
        <v>0</v>
      </c>
      <c r="AI99" s="71">
        <v>0</v>
      </c>
      <c r="AJ99" s="72"/>
      <c r="AK99" s="72"/>
      <c r="AL99" s="71">
        <v>3</v>
      </c>
      <c r="AM99" s="71">
        <v>0</v>
      </c>
      <c r="AN99" s="71"/>
      <c r="AO99" s="72"/>
      <c r="AP99" s="71"/>
      <c r="AQ99" s="72"/>
      <c r="AR99" s="71"/>
      <c r="AS99" s="71">
        <v>1160</v>
      </c>
      <c r="AT99" s="71">
        <v>-1</v>
      </c>
      <c r="AU99" s="71">
        <v>100</v>
      </c>
      <c r="AV99" s="71">
        <v>-1</v>
      </c>
      <c r="AW99" s="72" t="s">
        <v>962</v>
      </c>
      <c r="AX99" s="71">
        <v>61</v>
      </c>
      <c r="AY99" s="71">
        <v>47</v>
      </c>
      <c r="AZ99" s="71">
        <v>-1</v>
      </c>
      <c r="BA99" s="71">
        <v>71</v>
      </c>
      <c r="BB99" s="71">
        <v>272</v>
      </c>
      <c r="BC99" s="71">
        <v>126</v>
      </c>
      <c r="BD99" s="71">
        <v>71</v>
      </c>
      <c r="BE99" s="71">
        <v>9.43</v>
      </c>
      <c r="BF99" s="71">
        <v>136</v>
      </c>
      <c r="BG99" s="71">
        <v>45</v>
      </c>
      <c r="BH99" s="71">
        <v>84</v>
      </c>
      <c r="BI99" s="71">
        <v>660</v>
      </c>
      <c r="BJ99" s="71">
        <v>-1</v>
      </c>
      <c r="BK99" s="71">
        <v>27</v>
      </c>
      <c r="BL99" s="71">
        <v>-1</v>
      </c>
      <c r="BM99" s="71">
        <v>33</v>
      </c>
      <c r="BN99" s="71">
        <v>-1</v>
      </c>
      <c r="BO99" s="71">
        <v>-1</v>
      </c>
      <c r="BP99" s="71">
        <v>33</v>
      </c>
      <c r="BQ99" s="71">
        <v>47</v>
      </c>
      <c r="BR99" s="71">
        <v>15</v>
      </c>
      <c r="BS99" s="71">
        <v>-1</v>
      </c>
      <c r="BT99" s="71">
        <v>769</v>
      </c>
      <c r="BU99" s="71">
        <v>769</v>
      </c>
      <c r="BV99" s="71">
        <v>19.35</v>
      </c>
      <c r="BW99" s="71">
        <v>-1</v>
      </c>
      <c r="BX99" s="71">
        <v>-1</v>
      </c>
      <c r="BY99" s="71">
        <v>0</v>
      </c>
      <c r="BZ99" s="71">
        <v>-1</v>
      </c>
      <c r="CA99" s="71">
        <v>0</v>
      </c>
      <c r="CB99" s="71">
        <v>-1</v>
      </c>
      <c r="CC99" s="71">
        <v>0</v>
      </c>
      <c r="CD99" s="71">
        <v>-1</v>
      </c>
      <c r="CE99" s="71">
        <v>0</v>
      </c>
      <c r="CF99" s="71">
        <v>-1</v>
      </c>
      <c r="CG99" s="71">
        <v>0</v>
      </c>
      <c r="CH99" s="71">
        <v>-1</v>
      </c>
      <c r="CI99" s="71">
        <v>0</v>
      </c>
      <c r="CJ99" s="71">
        <v>36.8</v>
      </c>
      <c r="CK99" s="71">
        <v>103</v>
      </c>
      <c r="CL99" s="71">
        <v>74</v>
      </c>
      <c r="CM99" s="71">
        <v>0</v>
      </c>
      <c r="CN99" s="71">
        <v>2.4</v>
      </c>
      <c r="CO99" s="71">
        <v>17.7</v>
      </c>
      <c r="CP99" s="71">
        <v>31</v>
      </c>
      <c r="CQ99" s="71">
        <v>22</v>
      </c>
      <c r="CR99" s="71">
        <v>0</v>
      </c>
      <c r="CS99" s="71">
        <v>1.5</v>
      </c>
      <c r="CT99" s="71">
        <v>0</v>
      </c>
      <c r="CU99" s="71">
        <v>0</v>
      </c>
      <c r="CV99" s="71">
        <v>2.4</v>
      </c>
      <c r="CW99" s="71">
        <v>0</v>
      </c>
      <c r="CX99" s="71">
        <v>0</v>
      </c>
      <c r="CY99" s="71">
        <v>1.5</v>
      </c>
      <c r="CZ99" s="71">
        <v>253</v>
      </c>
      <c r="DA99" s="71">
        <v>253</v>
      </c>
      <c r="DB99" s="71">
        <v>18</v>
      </c>
      <c r="DC99" s="71">
        <v>0</v>
      </c>
      <c r="DD99" s="71">
        <v>0</v>
      </c>
      <c r="DE99" s="71">
        <v>0</v>
      </c>
      <c r="DF99" s="71">
        <v>0</v>
      </c>
      <c r="DG99" s="71">
        <v>8.83</v>
      </c>
      <c r="DH99" s="71">
        <v>0</v>
      </c>
      <c r="DI99" s="71">
        <v>0</v>
      </c>
      <c r="DJ99" s="71">
        <v>0</v>
      </c>
      <c r="DK99" s="71">
        <v>0.75</v>
      </c>
      <c r="DL99" s="71">
        <v>0</v>
      </c>
      <c r="DM99" s="71">
        <v>3</v>
      </c>
      <c r="DN99" s="71">
        <v>0</v>
      </c>
      <c r="DO99" s="71">
        <v>0</v>
      </c>
      <c r="DP99" s="71">
        <v>28.7</v>
      </c>
      <c r="DQ99" s="71">
        <v>65</v>
      </c>
      <c r="DR99" s="71">
        <v>44</v>
      </c>
      <c r="DS99" s="71">
        <v>0</v>
      </c>
      <c r="DT99" s="71">
        <v>1.9</v>
      </c>
      <c r="DU99" s="71">
        <v>0</v>
      </c>
      <c r="DV99" s="71">
        <v>0</v>
      </c>
      <c r="DW99" s="71">
        <v>1.9</v>
      </c>
      <c r="DX99" s="71">
        <v>159</v>
      </c>
      <c r="DY99" s="71">
        <v>159</v>
      </c>
      <c r="DZ99" s="71">
        <v>11</v>
      </c>
      <c r="EA99" s="71">
        <v>-1</v>
      </c>
      <c r="EB99" s="71">
        <v>-1</v>
      </c>
      <c r="EC99" s="71">
        <v>0</v>
      </c>
      <c r="ED99" s="71">
        <v>0</v>
      </c>
      <c r="EE99" s="71">
        <v>0</v>
      </c>
      <c r="EF99" s="71">
        <v>0</v>
      </c>
      <c r="EG99" s="71">
        <v>8.51</v>
      </c>
      <c r="EH99" s="71">
        <v>0</v>
      </c>
      <c r="EI99" s="71">
        <v>0</v>
      </c>
      <c r="EJ99" s="71">
        <v>0</v>
      </c>
      <c r="EK99" s="71">
        <v>0</v>
      </c>
      <c r="EL99" s="71">
        <v>0</v>
      </c>
      <c r="EM99" s="71">
        <v>0</v>
      </c>
      <c r="EN99" s="71">
        <v>0</v>
      </c>
      <c r="EO99" s="71">
        <v>0</v>
      </c>
      <c r="EP99" s="71">
        <v>-1</v>
      </c>
      <c r="EQ99" s="71">
        <v>-1</v>
      </c>
      <c r="ER99" s="72"/>
      <c r="ES99" s="71">
        <v>0</v>
      </c>
      <c r="ET99" s="71">
        <v>0</v>
      </c>
      <c r="EU99" s="71">
        <v>0</v>
      </c>
      <c r="EV99" s="71">
        <v>0</v>
      </c>
      <c r="EW99" s="71">
        <v>0</v>
      </c>
      <c r="EX99" s="71">
        <v>0</v>
      </c>
      <c r="EY99" s="71">
        <v>0</v>
      </c>
      <c r="EZ99" s="71">
        <v>0</v>
      </c>
      <c r="FA99" s="71">
        <v>0</v>
      </c>
      <c r="FB99" s="71">
        <v>0</v>
      </c>
      <c r="FC99" s="71">
        <v>0</v>
      </c>
      <c r="FD99" s="71">
        <v>0</v>
      </c>
      <c r="FE99" s="71">
        <v>0</v>
      </c>
      <c r="FF99" s="71">
        <v>0</v>
      </c>
      <c r="FG99" s="71">
        <v>0</v>
      </c>
      <c r="FH99" s="71">
        <v>0</v>
      </c>
      <c r="FI99" s="71">
        <v>0</v>
      </c>
      <c r="FJ99" s="71">
        <v>769</v>
      </c>
      <c r="FK99" s="71">
        <v>769</v>
      </c>
      <c r="FL99" s="71">
        <v>19.35</v>
      </c>
      <c r="FM99" s="71">
        <v>-1</v>
      </c>
      <c r="FN99" s="71">
        <v>0</v>
      </c>
      <c r="FO99" s="71">
        <v>0</v>
      </c>
      <c r="FP99" s="71">
        <v>0</v>
      </c>
      <c r="FQ99" s="71">
        <v>0</v>
      </c>
      <c r="FR99" s="71">
        <v>159</v>
      </c>
      <c r="FS99" s="71">
        <v>0</v>
      </c>
      <c r="FT99" s="71">
        <v>18.42</v>
      </c>
      <c r="FU99" s="71">
        <v>0</v>
      </c>
      <c r="FV99" s="71">
        <v>0</v>
      </c>
      <c r="FW99" s="71">
        <v>4.76</v>
      </c>
      <c r="FX99" s="71">
        <v>0</v>
      </c>
      <c r="FY99" s="71">
        <v>0</v>
      </c>
      <c r="FZ99" s="71">
        <v>0</v>
      </c>
      <c r="GA99" s="71">
        <v>0</v>
      </c>
      <c r="GB99" s="71">
        <v>0</v>
      </c>
      <c r="GC99" s="71">
        <v>0</v>
      </c>
      <c r="GD99" s="71">
        <v>0</v>
      </c>
      <c r="GE99" s="71">
        <v>75</v>
      </c>
      <c r="GF99" s="71">
        <v>0</v>
      </c>
      <c r="GG99" s="71">
        <v>0</v>
      </c>
      <c r="GH99" s="71">
        <v>0</v>
      </c>
      <c r="GI99" s="72" t="s">
        <v>976</v>
      </c>
      <c r="GJ99" s="71">
        <v>15213</v>
      </c>
      <c r="GK99" s="71">
        <v>75</v>
      </c>
      <c r="GL99" s="71">
        <v>0</v>
      </c>
      <c r="GM99" s="72" t="s">
        <v>635</v>
      </c>
      <c r="GN99" s="72" t="s">
        <v>639</v>
      </c>
      <c r="GO99" s="71">
        <v>591</v>
      </c>
      <c r="GP99" s="71">
        <v>0</v>
      </c>
      <c r="GQ99" s="71">
        <v>15</v>
      </c>
      <c r="GR99" s="72"/>
      <c r="GS99" s="72"/>
      <c r="GT99" s="71"/>
      <c r="GU99" s="72"/>
      <c r="GV99" s="72"/>
      <c r="GW99" s="71"/>
      <c r="GX99" s="71"/>
      <c r="GY99" s="71"/>
      <c r="GZ99" s="71"/>
      <c r="HA99" s="71"/>
      <c r="HB99" s="72"/>
      <c r="HC99" s="71"/>
      <c r="HD99" s="71"/>
      <c r="HE99" s="71"/>
      <c r="HF99" s="71"/>
    </row>
    <row r="100" spans="1:214" ht="12.75">
      <c r="A100" s="71">
        <v>1</v>
      </c>
      <c r="B100" s="72" t="s">
        <v>604</v>
      </c>
      <c r="C100" s="72" t="s">
        <v>605</v>
      </c>
      <c r="D100" s="72" t="s">
        <v>606</v>
      </c>
      <c r="E100" s="72" t="s">
        <v>607</v>
      </c>
      <c r="F100" s="72" t="s">
        <v>607</v>
      </c>
      <c r="G100" s="72" t="s">
        <v>953</v>
      </c>
      <c r="H100" s="72" t="s">
        <v>608</v>
      </c>
      <c r="I100" s="72" t="s">
        <v>954</v>
      </c>
      <c r="J100" s="72" t="s">
        <v>245</v>
      </c>
      <c r="K100" s="71">
        <v>4</v>
      </c>
      <c r="L100" s="72" t="s">
        <v>955</v>
      </c>
      <c r="M100" s="72" t="s">
        <v>67</v>
      </c>
      <c r="N100" s="71">
        <v>0</v>
      </c>
      <c r="O100" s="72" t="s">
        <v>615</v>
      </c>
      <c r="P100" s="71">
        <v>0</v>
      </c>
      <c r="Q100" s="72" t="s">
        <v>956</v>
      </c>
      <c r="R100" s="72" t="s">
        <v>957</v>
      </c>
      <c r="S100" s="72" t="s">
        <v>1087</v>
      </c>
      <c r="T100" s="71">
        <v>33</v>
      </c>
      <c r="U100" s="72" t="s">
        <v>952</v>
      </c>
      <c r="V100" s="71">
        <v>280</v>
      </c>
      <c r="W100" s="72"/>
      <c r="X100" s="72" t="s">
        <v>228</v>
      </c>
      <c r="Y100" s="71">
        <v>1</v>
      </c>
      <c r="Z100" s="72" t="s">
        <v>614</v>
      </c>
      <c r="AA100" s="72"/>
      <c r="AB100" s="71">
        <v>0</v>
      </c>
      <c r="AC100" s="71">
        <v>1</v>
      </c>
      <c r="AD100" s="71">
        <v>1</v>
      </c>
      <c r="AE100" s="72" t="s">
        <v>958</v>
      </c>
      <c r="AF100" s="72" t="s">
        <v>959</v>
      </c>
      <c r="AG100" s="71">
        <v>0</v>
      </c>
      <c r="AH100" s="71">
        <v>0</v>
      </c>
      <c r="AI100" s="71">
        <v>0</v>
      </c>
      <c r="AJ100" s="72"/>
      <c r="AK100" s="72"/>
      <c r="AL100" s="71">
        <v>3</v>
      </c>
      <c r="AM100" s="71">
        <v>0</v>
      </c>
      <c r="AN100" s="71"/>
      <c r="AO100" s="72"/>
      <c r="AP100" s="71"/>
      <c r="AQ100" s="72"/>
      <c r="AR100" s="71"/>
      <c r="AS100" s="71">
        <v>1160</v>
      </c>
      <c r="AT100" s="71">
        <v>-1</v>
      </c>
      <c r="AU100" s="71">
        <v>100</v>
      </c>
      <c r="AV100" s="71">
        <v>-1</v>
      </c>
      <c r="AW100" s="72" t="s">
        <v>962</v>
      </c>
      <c r="AX100" s="71">
        <v>61</v>
      </c>
      <c r="AY100" s="71">
        <v>47</v>
      </c>
      <c r="AZ100" s="71">
        <v>-1</v>
      </c>
      <c r="BA100" s="71">
        <v>71</v>
      </c>
      <c r="BB100" s="71">
        <v>272</v>
      </c>
      <c r="BC100" s="71">
        <v>126</v>
      </c>
      <c r="BD100" s="71">
        <v>71</v>
      </c>
      <c r="BE100" s="71">
        <v>9.43</v>
      </c>
      <c r="BF100" s="71">
        <v>136</v>
      </c>
      <c r="BG100" s="71">
        <v>45</v>
      </c>
      <c r="BH100" s="71">
        <v>84</v>
      </c>
      <c r="BI100" s="71">
        <v>660</v>
      </c>
      <c r="BJ100" s="71">
        <v>-1</v>
      </c>
      <c r="BK100" s="71">
        <v>27</v>
      </c>
      <c r="BL100" s="71">
        <v>-1</v>
      </c>
      <c r="BM100" s="71">
        <v>33</v>
      </c>
      <c r="BN100" s="71">
        <v>-1</v>
      </c>
      <c r="BO100" s="71">
        <v>-1</v>
      </c>
      <c r="BP100" s="71">
        <v>33</v>
      </c>
      <c r="BQ100" s="71">
        <v>47</v>
      </c>
      <c r="BR100" s="71">
        <v>15</v>
      </c>
      <c r="BS100" s="71">
        <v>-1</v>
      </c>
      <c r="BT100" s="71">
        <v>769</v>
      </c>
      <c r="BU100" s="71">
        <v>769</v>
      </c>
      <c r="BV100" s="71">
        <v>19.35</v>
      </c>
      <c r="BW100" s="71">
        <v>-1</v>
      </c>
      <c r="BX100" s="71">
        <v>-1</v>
      </c>
      <c r="BY100" s="71">
        <v>0</v>
      </c>
      <c r="BZ100" s="71">
        <v>-1</v>
      </c>
      <c r="CA100" s="71">
        <v>0</v>
      </c>
      <c r="CB100" s="71">
        <v>-1</v>
      </c>
      <c r="CC100" s="71">
        <v>0</v>
      </c>
      <c r="CD100" s="71">
        <v>-1</v>
      </c>
      <c r="CE100" s="71">
        <v>0</v>
      </c>
      <c r="CF100" s="71">
        <v>-1</v>
      </c>
      <c r="CG100" s="71">
        <v>0</v>
      </c>
      <c r="CH100" s="71">
        <v>-1</v>
      </c>
      <c r="CI100" s="71">
        <v>0</v>
      </c>
      <c r="CJ100" s="71">
        <v>36.8</v>
      </c>
      <c r="CK100" s="71">
        <v>103</v>
      </c>
      <c r="CL100" s="71">
        <v>74</v>
      </c>
      <c r="CM100" s="71">
        <v>0</v>
      </c>
      <c r="CN100" s="71">
        <v>2.4</v>
      </c>
      <c r="CO100" s="71">
        <v>17.7</v>
      </c>
      <c r="CP100" s="71">
        <v>31</v>
      </c>
      <c r="CQ100" s="71">
        <v>22</v>
      </c>
      <c r="CR100" s="71">
        <v>0</v>
      </c>
      <c r="CS100" s="71">
        <v>1.5</v>
      </c>
      <c r="CT100" s="71">
        <v>0</v>
      </c>
      <c r="CU100" s="71">
        <v>0</v>
      </c>
      <c r="CV100" s="71">
        <v>2.4</v>
      </c>
      <c r="CW100" s="71">
        <v>0</v>
      </c>
      <c r="CX100" s="71">
        <v>0</v>
      </c>
      <c r="CY100" s="71">
        <v>1.5</v>
      </c>
      <c r="CZ100" s="71">
        <v>253</v>
      </c>
      <c r="DA100" s="71">
        <v>253</v>
      </c>
      <c r="DB100" s="71">
        <v>18</v>
      </c>
      <c r="DC100" s="71">
        <v>0</v>
      </c>
      <c r="DD100" s="71">
        <v>0</v>
      </c>
      <c r="DE100" s="71">
        <v>0</v>
      </c>
      <c r="DF100" s="71">
        <v>0</v>
      </c>
      <c r="DG100" s="71">
        <v>8.83</v>
      </c>
      <c r="DH100" s="71">
        <v>0</v>
      </c>
      <c r="DI100" s="71">
        <v>0</v>
      </c>
      <c r="DJ100" s="71">
        <v>0</v>
      </c>
      <c r="DK100" s="71">
        <v>0.75</v>
      </c>
      <c r="DL100" s="71">
        <v>0</v>
      </c>
      <c r="DM100" s="71">
        <v>3</v>
      </c>
      <c r="DN100" s="71">
        <v>0</v>
      </c>
      <c r="DO100" s="71">
        <v>0</v>
      </c>
      <c r="DP100" s="71">
        <v>28.7</v>
      </c>
      <c r="DQ100" s="71">
        <v>65</v>
      </c>
      <c r="DR100" s="71">
        <v>44</v>
      </c>
      <c r="DS100" s="71">
        <v>0</v>
      </c>
      <c r="DT100" s="71">
        <v>1.9</v>
      </c>
      <c r="DU100" s="71">
        <v>0</v>
      </c>
      <c r="DV100" s="71">
        <v>0</v>
      </c>
      <c r="DW100" s="71">
        <v>1.9</v>
      </c>
      <c r="DX100" s="71">
        <v>159</v>
      </c>
      <c r="DY100" s="71">
        <v>159</v>
      </c>
      <c r="DZ100" s="71">
        <v>11</v>
      </c>
      <c r="EA100" s="71">
        <v>-1</v>
      </c>
      <c r="EB100" s="71">
        <v>-1</v>
      </c>
      <c r="EC100" s="71">
        <v>0</v>
      </c>
      <c r="ED100" s="71">
        <v>0</v>
      </c>
      <c r="EE100" s="71">
        <v>0</v>
      </c>
      <c r="EF100" s="71">
        <v>0</v>
      </c>
      <c r="EG100" s="71">
        <v>8.51</v>
      </c>
      <c r="EH100" s="71">
        <v>0</v>
      </c>
      <c r="EI100" s="71">
        <v>0</v>
      </c>
      <c r="EJ100" s="71">
        <v>0</v>
      </c>
      <c r="EK100" s="71">
        <v>0</v>
      </c>
      <c r="EL100" s="71">
        <v>0</v>
      </c>
      <c r="EM100" s="71">
        <v>0</v>
      </c>
      <c r="EN100" s="71">
        <v>0</v>
      </c>
      <c r="EO100" s="71">
        <v>0</v>
      </c>
      <c r="EP100" s="71">
        <v>-1</v>
      </c>
      <c r="EQ100" s="71">
        <v>-1</v>
      </c>
      <c r="ER100" s="72"/>
      <c r="ES100" s="71">
        <v>0</v>
      </c>
      <c r="ET100" s="71">
        <v>0</v>
      </c>
      <c r="EU100" s="71">
        <v>0</v>
      </c>
      <c r="EV100" s="71">
        <v>0</v>
      </c>
      <c r="EW100" s="71">
        <v>0</v>
      </c>
      <c r="EX100" s="71">
        <v>0</v>
      </c>
      <c r="EY100" s="71">
        <v>0</v>
      </c>
      <c r="EZ100" s="71">
        <v>0</v>
      </c>
      <c r="FA100" s="71">
        <v>0</v>
      </c>
      <c r="FB100" s="71">
        <v>0</v>
      </c>
      <c r="FC100" s="71">
        <v>0</v>
      </c>
      <c r="FD100" s="71">
        <v>0</v>
      </c>
      <c r="FE100" s="71">
        <v>0</v>
      </c>
      <c r="FF100" s="71">
        <v>0</v>
      </c>
      <c r="FG100" s="71">
        <v>0</v>
      </c>
      <c r="FH100" s="71">
        <v>0</v>
      </c>
      <c r="FI100" s="71">
        <v>0</v>
      </c>
      <c r="FJ100" s="71">
        <v>769</v>
      </c>
      <c r="FK100" s="71">
        <v>769</v>
      </c>
      <c r="FL100" s="71">
        <v>19.35</v>
      </c>
      <c r="FM100" s="71">
        <v>-1</v>
      </c>
      <c r="FN100" s="71">
        <v>0</v>
      </c>
      <c r="FO100" s="71">
        <v>0</v>
      </c>
      <c r="FP100" s="71">
        <v>0</v>
      </c>
      <c r="FQ100" s="71">
        <v>0</v>
      </c>
      <c r="FR100" s="71">
        <v>159</v>
      </c>
      <c r="FS100" s="71">
        <v>0</v>
      </c>
      <c r="FT100" s="71">
        <v>18.42</v>
      </c>
      <c r="FU100" s="71">
        <v>0</v>
      </c>
      <c r="FV100" s="71">
        <v>0</v>
      </c>
      <c r="FW100" s="71">
        <v>4.76</v>
      </c>
      <c r="FX100" s="71">
        <v>0</v>
      </c>
      <c r="FY100" s="71">
        <v>0</v>
      </c>
      <c r="FZ100" s="71">
        <v>0</v>
      </c>
      <c r="GA100" s="71">
        <v>0</v>
      </c>
      <c r="GB100" s="71">
        <v>0</v>
      </c>
      <c r="GC100" s="71">
        <v>0</v>
      </c>
      <c r="GD100" s="71">
        <v>0</v>
      </c>
      <c r="GE100" s="71">
        <v>47</v>
      </c>
      <c r="GF100" s="71">
        <v>0</v>
      </c>
      <c r="GG100" s="71">
        <v>0</v>
      </c>
      <c r="GH100" s="71">
        <v>0</v>
      </c>
      <c r="GI100" s="72" t="s">
        <v>977</v>
      </c>
      <c r="GJ100" s="71">
        <v>15909</v>
      </c>
      <c r="GK100" s="71">
        <v>55</v>
      </c>
      <c r="GL100" s="71">
        <v>0</v>
      </c>
      <c r="GM100" s="72" t="s">
        <v>635</v>
      </c>
      <c r="GN100" s="72" t="s">
        <v>639</v>
      </c>
      <c r="GO100" s="71">
        <v>0</v>
      </c>
      <c r="GP100" s="71">
        <v>0</v>
      </c>
      <c r="GQ100" s="71">
        <v>16</v>
      </c>
      <c r="GR100" s="72"/>
      <c r="GS100" s="72"/>
      <c r="GT100" s="71"/>
      <c r="GU100" s="72"/>
      <c r="GV100" s="72"/>
      <c r="GW100" s="71"/>
      <c r="GX100" s="71"/>
      <c r="GY100" s="71"/>
      <c r="GZ100" s="71"/>
      <c r="HA100" s="71"/>
      <c r="HB100" s="72"/>
      <c r="HC100" s="71"/>
      <c r="HD100" s="71"/>
      <c r="HE100" s="71"/>
      <c r="HF100" s="71"/>
    </row>
    <row r="101" spans="1:214" ht="12.75">
      <c r="A101" s="71">
        <v>1</v>
      </c>
      <c r="B101" s="72" t="s">
        <v>604</v>
      </c>
      <c r="C101" s="72" t="s">
        <v>605</v>
      </c>
      <c r="D101" s="72" t="s">
        <v>606</v>
      </c>
      <c r="E101" s="72" t="s">
        <v>607</v>
      </c>
      <c r="F101" s="72" t="s">
        <v>607</v>
      </c>
      <c r="G101" s="72" t="s">
        <v>953</v>
      </c>
      <c r="H101" s="72" t="s">
        <v>608</v>
      </c>
      <c r="I101" s="72" t="s">
        <v>954</v>
      </c>
      <c r="J101" s="72" t="s">
        <v>245</v>
      </c>
      <c r="K101" s="71">
        <v>4</v>
      </c>
      <c r="L101" s="72" t="s">
        <v>955</v>
      </c>
      <c r="M101" s="72" t="s">
        <v>67</v>
      </c>
      <c r="N101" s="71">
        <v>0</v>
      </c>
      <c r="O101" s="72" t="s">
        <v>615</v>
      </c>
      <c r="P101" s="71">
        <v>0</v>
      </c>
      <c r="Q101" s="72" t="s">
        <v>956</v>
      </c>
      <c r="R101" s="72" t="s">
        <v>957</v>
      </c>
      <c r="S101" s="72" t="s">
        <v>1087</v>
      </c>
      <c r="T101" s="71">
        <v>33</v>
      </c>
      <c r="U101" s="72" t="s">
        <v>952</v>
      </c>
      <c r="V101" s="71">
        <v>280</v>
      </c>
      <c r="W101" s="72"/>
      <c r="X101" s="72" t="s">
        <v>228</v>
      </c>
      <c r="Y101" s="71">
        <v>1</v>
      </c>
      <c r="Z101" s="72" t="s">
        <v>614</v>
      </c>
      <c r="AA101" s="72"/>
      <c r="AB101" s="71">
        <v>0</v>
      </c>
      <c r="AC101" s="71">
        <v>1</v>
      </c>
      <c r="AD101" s="71">
        <v>1</v>
      </c>
      <c r="AE101" s="72" t="s">
        <v>958</v>
      </c>
      <c r="AF101" s="72" t="s">
        <v>959</v>
      </c>
      <c r="AG101" s="71">
        <v>0</v>
      </c>
      <c r="AH101" s="71">
        <v>0</v>
      </c>
      <c r="AI101" s="71">
        <v>0</v>
      </c>
      <c r="AJ101" s="72"/>
      <c r="AK101" s="72"/>
      <c r="AL101" s="71">
        <v>3</v>
      </c>
      <c r="AM101" s="71">
        <v>0</v>
      </c>
      <c r="AN101" s="71"/>
      <c r="AO101" s="72"/>
      <c r="AP101" s="71"/>
      <c r="AQ101" s="72"/>
      <c r="AR101" s="71"/>
      <c r="AS101" s="71">
        <v>1160</v>
      </c>
      <c r="AT101" s="71">
        <v>-1</v>
      </c>
      <c r="AU101" s="71">
        <v>100</v>
      </c>
      <c r="AV101" s="71">
        <v>-1</v>
      </c>
      <c r="AW101" s="72" t="s">
        <v>962</v>
      </c>
      <c r="AX101" s="71">
        <v>61</v>
      </c>
      <c r="AY101" s="71">
        <v>47</v>
      </c>
      <c r="AZ101" s="71">
        <v>-1</v>
      </c>
      <c r="BA101" s="71">
        <v>71</v>
      </c>
      <c r="BB101" s="71">
        <v>272</v>
      </c>
      <c r="BC101" s="71">
        <v>126</v>
      </c>
      <c r="BD101" s="71">
        <v>71</v>
      </c>
      <c r="BE101" s="71">
        <v>9.43</v>
      </c>
      <c r="BF101" s="71">
        <v>136</v>
      </c>
      <c r="BG101" s="71">
        <v>45</v>
      </c>
      <c r="BH101" s="71">
        <v>84</v>
      </c>
      <c r="BI101" s="71">
        <v>660</v>
      </c>
      <c r="BJ101" s="71">
        <v>-1</v>
      </c>
      <c r="BK101" s="71">
        <v>27</v>
      </c>
      <c r="BL101" s="71">
        <v>-1</v>
      </c>
      <c r="BM101" s="71">
        <v>33</v>
      </c>
      <c r="BN101" s="71">
        <v>-1</v>
      </c>
      <c r="BO101" s="71">
        <v>-1</v>
      </c>
      <c r="BP101" s="71">
        <v>33</v>
      </c>
      <c r="BQ101" s="71">
        <v>47</v>
      </c>
      <c r="BR101" s="71">
        <v>15</v>
      </c>
      <c r="BS101" s="71">
        <v>-1</v>
      </c>
      <c r="BT101" s="71">
        <v>769</v>
      </c>
      <c r="BU101" s="71">
        <v>769</v>
      </c>
      <c r="BV101" s="71">
        <v>19.35</v>
      </c>
      <c r="BW101" s="71">
        <v>-1</v>
      </c>
      <c r="BX101" s="71">
        <v>-1</v>
      </c>
      <c r="BY101" s="71">
        <v>0</v>
      </c>
      <c r="BZ101" s="71">
        <v>-1</v>
      </c>
      <c r="CA101" s="71">
        <v>0</v>
      </c>
      <c r="CB101" s="71">
        <v>-1</v>
      </c>
      <c r="CC101" s="71">
        <v>0</v>
      </c>
      <c r="CD101" s="71">
        <v>-1</v>
      </c>
      <c r="CE101" s="71">
        <v>0</v>
      </c>
      <c r="CF101" s="71">
        <v>-1</v>
      </c>
      <c r="CG101" s="71">
        <v>0</v>
      </c>
      <c r="CH101" s="71">
        <v>-1</v>
      </c>
      <c r="CI101" s="71">
        <v>0</v>
      </c>
      <c r="CJ101" s="71">
        <v>36.8</v>
      </c>
      <c r="CK101" s="71">
        <v>103</v>
      </c>
      <c r="CL101" s="71">
        <v>74</v>
      </c>
      <c r="CM101" s="71">
        <v>0</v>
      </c>
      <c r="CN101" s="71">
        <v>2.4</v>
      </c>
      <c r="CO101" s="71">
        <v>17.7</v>
      </c>
      <c r="CP101" s="71">
        <v>31</v>
      </c>
      <c r="CQ101" s="71">
        <v>22</v>
      </c>
      <c r="CR101" s="71">
        <v>0</v>
      </c>
      <c r="CS101" s="71">
        <v>1.5</v>
      </c>
      <c r="CT101" s="71">
        <v>0</v>
      </c>
      <c r="CU101" s="71">
        <v>0</v>
      </c>
      <c r="CV101" s="71">
        <v>2.4</v>
      </c>
      <c r="CW101" s="71">
        <v>0</v>
      </c>
      <c r="CX101" s="71">
        <v>0</v>
      </c>
      <c r="CY101" s="71">
        <v>1.5</v>
      </c>
      <c r="CZ101" s="71">
        <v>253</v>
      </c>
      <c r="DA101" s="71">
        <v>253</v>
      </c>
      <c r="DB101" s="71">
        <v>18</v>
      </c>
      <c r="DC101" s="71">
        <v>0</v>
      </c>
      <c r="DD101" s="71">
        <v>0</v>
      </c>
      <c r="DE101" s="71">
        <v>0</v>
      </c>
      <c r="DF101" s="71">
        <v>0</v>
      </c>
      <c r="DG101" s="71">
        <v>8.83</v>
      </c>
      <c r="DH101" s="71">
        <v>0</v>
      </c>
      <c r="DI101" s="71">
        <v>0</v>
      </c>
      <c r="DJ101" s="71">
        <v>0</v>
      </c>
      <c r="DK101" s="71">
        <v>0.75</v>
      </c>
      <c r="DL101" s="71">
        <v>0</v>
      </c>
      <c r="DM101" s="71">
        <v>3</v>
      </c>
      <c r="DN101" s="71">
        <v>0</v>
      </c>
      <c r="DO101" s="71">
        <v>0</v>
      </c>
      <c r="DP101" s="71">
        <v>28.7</v>
      </c>
      <c r="DQ101" s="71">
        <v>65</v>
      </c>
      <c r="DR101" s="71">
        <v>44</v>
      </c>
      <c r="DS101" s="71">
        <v>0</v>
      </c>
      <c r="DT101" s="71">
        <v>1.9</v>
      </c>
      <c r="DU101" s="71">
        <v>0</v>
      </c>
      <c r="DV101" s="71">
        <v>0</v>
      </c>
      <c r="DW101" s="71">
        <v>1.9</v>
      </c>
      <c r="DX101" s="71">
        <v>159</v>
      </c>
      <c r="DY101" s="71">
        <v>159</v>
      </c>
      <c r="DZ101" s="71">
        <v>11</v>
      </c>
      <c r="EA101" s="71">
        <v>-1</v>
      </c>
      <c r="EB101" s="71">
        <v>-1</v>
      </c>
      <c r="EC101" s="71">
        <v>0</v>
      </c>
      <c r="ED101" s="71">
        <v>0</v>
      </c>
      <c r="EE101" s="71">
        <v>0</v>
      </c>
      <c r="EF101" s="71">
        <v>0</v>
      </c>
      <c r="EG101" s="71">
        <v>8.51</v>
      </c>
      <c r="EH101" s="71">
        <v>0</v>
      </c>
      <c r="EI101" s="71">
        <v>0</v>
      </c>
      <c r="EJ101" s="71">
        <v>0</v>
      </c>
      <c r="EK101" s="71">
        <v>0</v>
      </c>
      <c r="EL101" s="71">
        <v>0</v>
      </c>
      <c r="EM101" s="71">
        <v>0</v>
      </c>
      <c r="EN101" s="71">
        <v>0</v>
      </c>
      <c r="EO101" s="71">
        <v>0</v>
      </c>
      <c r="EP101" s="71">
        <v>-1</v>
      </c>
      <c r="EQ101" s="71">
        <v>-1</v>
      </c>
      <c r="ER101" s="72"/>
      <c r="ES101" s="71">
        <v>0</v>
      </c>
      <c r="ET101" s="71">
        <v>0</v>
      </c>
      <c r="EU101" s="71">
        <v>0</v>
      </c>
      <c r="EV101" s="71">
        <v>0</v>
      </c>
      <c r="EW101" s="71">
        <v>0</v>
      </c>
      <c r="EX101" s="71">
        <v>0</v>
      </c>
      <c r="EY101" s="71">
        <v>0</v>
      </c>
      <c r="EZ101" s="71">
        <v>0</v>
      </c>
      <c r="FA101" s="71">
        <v>0</v>
      </c>
      <c r="FB101" s="71">
        <v>0</v>
      </c>
      <c r="FC101" s="71">
        <v>0</v>
      </c>
      <c r="FD101" s="71">
        <v>0</v>
      </c>
      <c r="FE101" s="71">
        <v>0</v>
      </c>
      <c r="FF101" s="71">
        <v>0</v>
      </c>
      <c r="FG101" s="71">
        <v>0</v>
      </c>
      <c r="FH101" s="71">
        <v>0</v>
      </c>
      <c r="FI101" s="71">
        <v>0</v>
      </c>
      <c r="FJ101" s="71">
        <v>769</v>
      </c>
      <c r="FK101" s="71">
        <v>769</v>
      </c>
      <c r="FL101" s="71">
        <v>19.35</v>
      </c>
      <c r="FM101" s="71">
        <v>-1</v>
      </c>
      <c r="FN101" s="71">
        <v>0</v>
      </c>
      <c r="FO101" s="71">
        <v>0</v>
      </c>
      <c r="FP101" s="71">
        <v>0</v>
      </c>
      <c r="FQ101" s="71">
        <v>0</v>
      </c>
      <c r="FR101" s="71">
        <v>159</v>
      </c>
      <c r="FS101" s="71">
        <v>0</v>
      </c>
      <c r="FT101" s="71">
        <v>18.42</v>
      </c>
      <c r="FU101" s="71">
        <v>0</v>
      </c>
      <c r="FV101" s="71">
        <v>0</v>
      </c>
      <c r="FW101" s="71">
        <v>4.76</v>
      </c>
      <c r="FX101" s="71">
        <v>0</v>
      </c>
      <c r="FY101" s="71">
        <v>0</v>
      </c>
      <c r="FZ101" s="71">
        <v>0</v>
      </c>
      <c r="GA101" s="71">
        <v>0</v>
      </c>
      <c r="GB101" s="71">
        <v>0</v>
      </c>
      <c r="GC101" s="71">
        <v>0</v>
      </c>
      <c r="GD101" s="71">
        <v>0</v>
      </c>
      <c r="GE101" s="71">
        <v>59</v>
      </c>
      <c r="GF101" s="71">
        <v>0</v>
      </c>
      <c r="GG101" s="71">
        <v>0</v>
      </c>
      <c r="GH101" s="71">
        <v>0</v>
      </c>
      <c r="GI101" s="72" t="s">
        <v>978</v>
      </c>
      <c r="GJ101" s="71">
        <v>4474</v>
      </c>
      <c r="GK101" s="71">
        <v>65</v>
      </c>
      <c r="GL101" s="71">
        <v>0</v>
      </c>
      <c r="GM101" s="72" t="s">
        <v>980</v>
      </c>
      <c r="GN101" s="72" t="s">
        <v>981</v>
      </c>
      <c r="GO101" s="71">
        <v>0</v>
      </c>
      <c r="GP101" s="71">
        <v>1601944551</v>
      </c>
      <c r="GQ101" s="71">
        <v>17</v>
      </c>
      <c r="GR101" s="72"/>
      <c r="GS101" s="72"/>
      <c r="GT101" s="71"/>
      <c r="GU101" s="72"/>
      <c r="GV101" s="72"/>
      <c r="GW101" s="71"/>
      <c r="GX101" s="71"/>
      <c r="GY101" s="71"/>
      <c r="GZ101" s="71"/>
      <c r="HA101" s="71"/>
      <c r="HB101" s="72"/>
      <c r="HC101" s="71"/>
      <c r="HD101" s="71"/>
      <c r="HE101" s="71"/>
      <c r="HF101" s="71"/>
    </row>
    <row r="102" spans="1:214" ht="12.75">
      <c r="A102" s="71">
        <v>1</v>
      </c>
      <c r="B102" s="72" t="s">
        <v>604</v>
      </c>
      <c r="C102" s="72" t="s">
        <v>605</v>
      </c>
      <c r="D102" s="72" t="s">
        <v>606</v>
      </c>
      <c r="E102" s="72" t="s">
        <v>607</v>
      </c>
      <c r="F102" s="72" t="s">
        <v>607</v>
      </c>
      <c r="G102" s="72" t="s">
        <v>953</v>
      </c>
      <c r="H102" s="72" t="s">
        <v>608</v>
      </c>
      <c r="I102" s="72" t="s">
        <v>954</v>
      </c>
      <c r="J102" s="72" t="s">
        <v>245</v>
      </c>
      <c r="K102" s="71">
        <v>4</v>
      </c>
      <c r="L102" s="72" t="s">
        <v>955</v>
      </c>
      <c r="M102" s="72" t="s">
        <v>67</v>
      </c>
      <c r="N102" s="71">
        <v>0</v>
      </c>
      <c r="O102" s="72" t="s">
        <v>615</v>
      </c>
      <c r="P102" s="71">
        <v>0</v>
      </c>
      <c r="Q102" s="72" t="s">
        <v>956</v>
      </c>
      <c r="R102" s="72" t="s">
        <v>957</v>
      </c>
      <c r="S102" s="72" t="s">
        <v>1087</v>
      </c>
      <c r="T102" s="71">
        <v>33</v>
      </c>
      <c r="U102" s="72" t="s">
        <v>952</v>
      </c>
      <c r="V102" s="71">
        <v>280</v>
      </c>
      <c r="W102" s="72"/>
      <c r="X102" s="72" t="s">
        <v>228</v>
      </c>
      <c r="Y102" s="71">
        <v>1</v>
      </c>
      <c r="Z102" s="72" t="s">
        <v>614</v>
      </c>
      <c r="AA102" s="72"/>
      <c r="AB102" s="71">
        <v>0</v>
      </c>
      <c r="AC102" s="71">
        <v>1</v>
      </c>
      <c r="AD102" s="71">
        <v>1</v>
      </c>
      <c r="AE102" s="72" t="s">
        <v>958</v>
      </c>
      <c r="AF102" s="72" t="s">
        <v>959</v>
      </c>
      <c r="AG102" s="71">
        <v>0</v>
      </c>
      <c r="AH102" s="71">
        <v>0</v>
      </c>
      <c r="AI102" s="71">
        <v>0</v>
      </c>
      <c r="AJ102" s="72"/>
      <c r="AK102" s="72"/>
      <c r="AL102" s="71">
        <v>3</v>
      </c>
      <c r="AM102" s="71">
        <v>0</v>
      </c>
      <c r="AN102" s="71"/>
      <c r="AO102" s="72"/>
      <c r="AP102" s="71"/>
      <c r="AQ102" s="72"/>
      <c r="AR102" s="71"/>
      <c r="AS102" s="71">
        <v>1160</v>
      </c>
      <c r="AT102" s="71">
        <v>-1</v>
      </c>
      <c r="AU102" s="71">
        <v>100</v>
      </c>
      <c r="AV102" s="71">
        <v>-1</v>
      </c>
      <c r="AW102" s="72" t="s">
        <v>962</v>
      </c>
      <c r="AX102" s="71">
        <v>61</v>
      </c>
      <c r="AY102" s="71">
        <v>47</v>
      </c>
      <c r="AZ102" s="71">
        <v>-1</v>
      </c>
      <c r="BA102" s="71">
        <v>71</v>
      </c>
      <c r="BB102" s="71">
        <v>272</v>
      </c>
      <c r="BC102" s="71">
        <v>126</v>
      </c>
      <c r="BD102" s="71">
        <v>71</v>
      </c>
      <c r="BE102" s="71">
        <v>9.43</v>
      </c>
      <c r="BF102" s="71">
        <v>136</v>
      </c>
      <c r="BG102" s="71">
        <v>45</v>
      </c>
      <c r="BH102" s="71">
        <v>84</v>
      </c>
      <c r="BI102" s="71">
        <v>660</v>
      </c>
      <c r="BJ102" s="71">
        <v>-1</v>
      </c>
      <c r="BK102" s="71">
        <v>27</v>
      </c>
      <c r="BL102" s="71">
        <v>-1</v>
      </c>
      <c r="BM102" s="71">
        <v>33</v>
      </c>
      <c r="BN102" s="71">
        <v>-1</v>
      </c>
      <c r="BO102" s="71">
        <v>-1</v>
      </c>
      <c r="BP102" s="71">
        <v>33</v>
      </c>
      <c r="BQ102" s="71">
        <v>47</v>
      </c>
      <c r="BR102" s="71">
        <v>15</v>
      </c>
      <c r="BS102" s="71">
        <v>-1</v>
      </c>
      <c r="BT102" s="71">
        <v>769</v>
      </c>
      <c r="BU102" s="71">
        <v>769</v>
      </c>
      <c r="BV102" s="71">
        <v>19.35</v>
      </c>
      <c r="BW102" s="71">
        <v>-1</v>
      </c>
      <c r="BX102" s="71">
        <v>-1</v>
      </c>
      <c r="BY102" s="71">
        <v>0</v>
      </c>
      <c r="BZ102" s="71">
        <v>-1</v>
      </c>
      <c r="CA102" s="71">
        <v>0</v>
      </c>
      <c r="CB102" s="71">
        <v>-1</v>
      </c>
      <c r="CC102" s="71">
        <v>0</v>
      </c>
      <c r="CD102" s="71">
        <v>-1</v>
      </c>
      <c r="CE102" s="71">
        <v>0</v>
      </c>
      <c r="CF102" s="71">
        <v>-1</v>
      </c>
      <c r="CG102" s="71">
        <v>0</v>
      </c>
      <c r="CH102" s="71">
        <v>-1</v>
      </c>
      <c r="CI102" s="71">
        <v>0</v>
      </c>
      <c r="CJ102" s="71">
        <v>36.8</v>
      </c>
      <c r="CK102" s="71">
        <v>103</v>
      </c>
      <c r="CL102" s="71">
        <v>74</v>
      </c>
      <c r="CM102" s="71">
        <v>0</v>
      </c>
      <c r="CN102" s="71">
        <v>2.4</v>
      </c>
      <c r="CO102" s="71">
        <v>17.7</v>
      </c>
      <c r="CP102" s="71">
        <v>31</v>
      </c>
      <c r="CQ102" s="71">
        <v>22</v>
      </c>
      <c r="CR102" s="71">
        <v>0</v>
      </c>
      <c r="CS102" s="71">
        <v>1.5</v>
      </c>
      <c r="CT102" s="71">
        <v>0</v>
      </c>
      <c r="CU102" s="71">
        <v>0</v>
      </c>
      <c r="CV102" s="71">
        <v>2.4</v>
      </c>
      <c r="CW102" s="71">
        <v>0</v>
      </c>
      <c r="CX102" s="71">
        <v>0</v>
      </c>
      <c r="CY102" s="71">
        <v>1.5</v>
      </c>
      <c r="CZ102" s="71">
        <v>253</v>
      </c>
      <c r="DA102" s="71">
        <v>253</v>
      </c>
      <c r="DB102" s="71">
        <v>18</v>
      </c>
      <c r="DC102" s="71">
        <v>0</v>
      </c>
      <c r="DD102" s="71">
        <v>0</v>
      </c>
      <c r="DE102" s="71">
        <v>0</v>
      </c>
      <c r="DF102" s="71">
        <v>0</v>
      </c>
      <c r="DG102" s="71">
        <v>8.83</v>
      </c>
      <c r="DH102" s="71">
        <v>0</v>
      </c>
      <c r="DI102" s="71">
        <v>0</v>
      </c>
      <c r="DJ102" s="71">
        <v>0</v>
      </c>
      <c r="DK102" s="71">
        <v>0.75</v>
      </c>
      <c r="DL102" s="71">
        <v>0</v>
      </c>
      <c r="DM102" s="71">
        <v>3</v>
      </c>
      <c r="DN102" s="71">
        <v>0</v>
      </c>
      <c r="DO102" s="71">
        <v>0</v>
      </c>
      <c r="DP102" s="71">
        <v>28.7</v>
      </c>
      <c r="DQ102" s="71">
        <v>65</v>
      </c>
      <c r="DR102" s="71">
        <v>44</v>
      </c>
      <c r="DS102" s="71">
        <v>0</v>
      </c>
      <c r="DT102" s="71">
        <v>1.9</v>
      </c>
      <c r="DU102" s="71">
        <v>0</v>
      </c>
      <c r="DV102" s="71">
        <v>0</v>
      </c>
      <c r="DW102" s="71">
        <v>1.9</v>
      </c>
      <c r="DX102" s="71">
        <v>159</v>
      </c>
      <c r="DY102" s="71">
        <v>159</v>
      </c>
      <c r="DZ102" s="71">
        <v>11</v>
      </c>
      <c r="EA102" s="71">
        <v>-1</v>
      </c>
      <c r="EB102" s="71">
        <v>-1</v>
      </c>
      <c r="EC102" s="71">
        <v>0</v>
      </c>
      <c r="ED102" s="71">
        <v>0</v>
      </c>
      <c r="EE102" s="71">
        <v>0</v>
      </c>
      <c r="EF102" s="71">
        <v>0</v>
      </c>
      <c r="EG102" s="71">
        <v>8.51</v>
      </c>
      <c r="EH102" s="71">
        <v>0</v>
      </c>
      <c r="EI102" s="71">
        <v>0</v>
      </c>
      <c r="EJ102" s="71">
        <v>0</v>
      </c>
      <c r="EK102" s="71">
        <v>0</v>
      </c>
      <c r="EL102" s="71">
        <v>0</v>
      </c>
      <c r="EM102" s="71">
        <v>0</v>
      </c>
      <c r="EN102" s="71">
        <v>0</v>
      </c>
      <c r="EO102" s="71">
        <v>0</v>
      </c>
      <c r="EP102" s="71">
        <v>-1</v>
      </c>
      <c r="EQ102" s="71">
        <v>-1</v>
      </c>
      <c r="ER102" s="72"/>
      <c r="ES102" s="71">
        <v>0</v>
      </c>
      <c r="ET102" s="71">
        <v>0</v>
      </c>
      <c r="EU102" s="71">
        <v>0</v>
      </c>
      <c r="EV102" s="71">
        <v>0</v>
      </c>
      <c r="EW102" s="71">
        <v>0</v>
      </c>
      <c r="EX102" s="71">
        <v>0</v>
      </c>
      <c r="EY102" s="71">
        <v>0</v>
      </c>
      <c r="EZ102" s="71">
        <v>0</v>
      </c>
      <c r="FA102" s="71">
        <v>0</v>
      </c>
      <c r="FB102" s="71">
        <v>0</v>
      </c>
      <c r="FC102" s="71">
        <v>0</v>
      </c>
      <c r="FD102" s="71">
        <v>0</v>
      </c>
      <c r="FE102" s="71">
        <v>0</v>
      </c>
      <c r="FF102" s="71">
        <v>0</v>
      </c>
      <c r="FG102" s="71">
        <v>0</v>
      </c>
      <c r="FH102" s="71">
        <v>0</v>
      </c>
      <c r="FI102" s="71">
        <v>0</v>
      </c>
      <c r="FJ102" s="71">
        <v>769</v>
      </c>
      <c r="FK102" s="71">
        <v>769</v>
      </c>
      <c r="FL102" s="71">
        <v>19.35</v>
      </c>
      <c r="FM102" s="71">
        <v>-1</v>
      </c>
      <c r="FN102" s="71">
        <v>0</v>
      </c>
      <c r="FO102" s="71">
        <v>0</v>
      </c>
      <c r="FP102" s="71">
        <v>0</v>
      </c>
      <c r="FQ102" s="71">
        <v>0</v>
      </c>
      <c r="FR102" s="71">
        <v>159</v>
      </c>
      <c r="FS102" s="71">
        <v>0</v>
      </c>
      <c r="FT102" s="71">
        <v>18.42</v>
      </c>
      <c r="FU102" s="71">
        <v>0</v>
      </c>
      <c r="FV102" s="71">
        <v>0</v>
      </c>
      <c r="FW102" s="71">
        <v>4.76</v>
      </c>
      <c r="FX102" s="71">
        <v>0</v>
      </c>
      <c r="FY102" s="71">
        <v>0</v>
      </c>
      <c r="FZ102" s="71">
        <v>0</v>
      </c>
      <c r="GA102" s="71">
        <v>0</v>
      </c>
      <c r="GB102" s="71">
        <v>0</v>
      </c>
      <c r="GC102" s="71">
        <v>0</v>
      </c>
      <c r="GD102" s="71">
        <v>0</v>
      </c>
      <c r="GE102" s="71">
        <v>0</v>
      </c>
      <c r="GF102" s="71">
        <v>0</v>
      </c>
      <c r="GG102" s="71">
        <v>0</v>
      </c>
      <c r="GH102" s="71">
        <v>0</v>
      </c>
      <c r="GI102" s="72" t="s">
        <v>979</v>
      </c>
      <c r="GJ102" s="71">
        <v>3030</v>
      </c>
      <c r="GK102" s="71">
        <v>0</v>
      </c>
      <c r="GL102" s="71">
        <v>0</v>
      </c>
      <c r="GM102" s="72" t="s">
        <v>980</v>
      </c>
      <c r="GN102" s="72" t="s">
        <v>981</v>
      </c>
      <c r="GO102" s="71">
        <v>0</v>
      </c>
      <c r="GP102" s="71">
        <v>0</v>
      </c>
      <c r="GQ102" s="71">
        <v>-1</v>
      </c>
      <c r="GR102" s="72"/>
      <c r="GS102" s="72"/>
      <c r="GT102" s="71"/>
      <c r="GU102" s="72"/>
      <c r="GV102" s="72"/>
      <c r="GW102" s="71"/>
      <c r="GX102" s="71"/>
      <c r="GY102" s="71"/>
      <c r="GZ102" s="71"/>
      <c r="HA102" s="71"/>
      <c r="HB102" s="72"/>
      <c r="HC102" s="71"/>
      <c r="HD102" s="71"/>
      <c r="HE102" s="71"/>
      <c r="HF102" s="71"/>
    </row>
    <row r="103" spans="1:214" ht="12.75">
      <c r="A103" s="71">
        <v>1</v>
      </c>
      <c r="B103" s="72" t="s">
        <v>604</v>
      </c>
      <c r="C103" s="72" t="s">
        <v>605</v>
      </c>
      <c r="D103" s="72" t="s">
        <v>606</v>
      </c>
      <c r="E103" s="72" t="s">
        <v>607</v>
      </c>
      <c r="F103" s="72" t="s">
        <v>607</v>
      </c>
      <c r="G103" s="72" t="s">
        <v>953</v>
      </c>
      <c r="H103" s="72" t="s">
        <v>608</v>
      </c>
      <c r="I103" s="72" t="s">
        <v>954</v>
      </c>
      <c r="J103" s="72" t="s">
        <v>245</v>
      </c>
      <c r="K103" s="71">
        <v>4</v>
      </c>
      <c r="L103" s="72" t="s">
        <v>955</v>
      </c>
      <c r="M103" s="72" t="s">
        <v>67</v>
      </c>
      <c r="N103" s="71">
        <v>0</v>
      </c>
      <c r="O103" s="72" t="s">
        <v>615</v>
      </c>
      <c r="P103" s="71">
        <v>0</v>
      </c>
      <c r="Q103" s="72" t="s">
        <v>956</v>
      </c>
      <c r="R103" s="72" t="s">
        <v>957</v>
      </c>
      <c r="S103" s="72" t="s">
        <v>1087</v>
      </c>
      <c r="T103" s="71">
        <v>33</v>
      </c>
      <c r="U103" s="72" t="s">
        <v>952</v>
      </c>
      <c r="V103" s="71">
        <v>280</v>
      </c>
      <c r="W103" s="72"/>
      <c r="X103" s="72" t="s">
        <v>228</v>
      </c>
      <c r="Y103" s="71">
        <v>1</v>
      </c>
      <c r="Z103" s="72" t="s">
        <v>614</v>
      </c>
      <c r="AA103" s="72"/>
      <c r="AB103" s="71">
        <v>0</v>
      </c>
      <c r="AC103" s="71">
        <v>1</v>
      </c>
      <c r="AD103" s="71">
        <v>1</v>
      </c>
      <c r="AE103" s="72" t="s">
        <v>958</v>
      </c>
      <c r="AF103" s="72" t="s">
        <v>959</v>
      </c>
      <c r="AG103" s="71">
        <v>0</v>
      </c>
      <c r="AH103" s="71">
        <v>0</v>
      </c>
      <c r="AI103" s="71">
        <v>0</v>
      </c>
      <c r="AJ103" s="72"/>
      <c r="AK103" s="72"/>
      <c r="AL103" s="71">
        <v>3</v>
      </c>
      <c r="AM103" s="71">
        <v>0</v>
      </c>
      <c r="AN103" s="71"/>
      <c r="AO103" s="72"/>
      <c r="AP103" s="71"/>
      <c r="AQ103" s="72"/>
      <c r="AR103" s="71"/>
      <c r="AS103" s="71">
        <v>1160</v>
      </c>
      <c r="AT103" s="71">
        <v>-1</v>
      </c>
      <c r="AU103" s="71">
        <v>100</v>
      </c>
      <c r="AV103" s="71">
        <v>-1</v>
      </c>
      <c r="AW103" s="72" t="s">
        <v>962</v>
      </c>
      <c r="AX103" s="71">
        <v>61</v>
      </c>
      <c r="AY103" s="71">
        <v>47</v>
      </c>
      <c r="AZ103" s="71">
        <v>-1</v>
      </c>
      <c r="BA103" s="71">
        <v>71</v>
      </c>
      <c r="BB103" s="71">
        <v>272</v>
      </c>
      <c r="BC103" s="71">
        <v>126</v>
      </c>
      <c r="BD103" s="71">
        <v>71</v>
      </c>
      <c r="BE103" s="71">
        <v>9.43</v>
      </c>
      <c r="BF103" s="71">
        <v>136</v>
      </c>
      <c r="BG103" s="71">
        <v>45</v>
      </c>
      <c r="BH103" s="71">
        <v>84</v>
      </c>
      <c r="BI103" s="71">
        <v>660</v>
      </c>
      <c r="BJ103" s="71">
        <v>-1</v>
      </c>
      <c r="BK103" s="71">
        <v>27</v>
      </c>
      <c r="BL103" s="71">
        <v>-1</v>
      </c>
      <c r="BM103" s="71">
        <v>33</v>
      </c>
      <c r="BN103" s="71">
        <v>-1</v>
      </c>
      <c r="BO103" s="71">
        <v>-1</v>
      </c>
      <c r="BP103" s="71">
        <v>33</v>
      </c>
      <c r="BQ103" s="71">
        <v>47</v>
      </c>
      <c r="BR103" s="71">
        <v>15</v>
      </c>
      <c r="BS103" s="71">
        <v>-1</v>
      </c>
      <c r="BT103" s="71">
        <v>769</v>
      </c>
      <c r="BU103" s="71">
        <v>769</v>
      </c>
      <c r="BV103" s="71">
        <v>19.35</v>
      </c>
      <c r="BW103" s="71">
        <v>-1</v>
      </c>
      <c r="BX103" s="71">
        <v>-1</v>
      </c>
      <c r="BY103" s="71">
        <v>0</v>
      </c>
      <c r="BZ103" s="71">
        <v>-1</v>
      </c>
      <c r="CA103" s="71">
        <v>0</v>
      </c>
      <c r="CB103" s="71">
        <v>-1</v>
      </c>
      <c r="CC103" s="71">
        <v>0</v>
      </c>
      <c r="CD103" s="71">
        <v>-1</v>
      </c>
      <c r="CE103" s="71">
        <v>0</v>
      </c>
      <c r="CF103" s="71">
        <v>-1</v>
      </c>
      <c r="CG103" s="71">
        <v>0</v>
      </c>
      <c r="CH103" s="71">
        <v>-1</v>
      </c>
      <c r="CI103" s="71">
        <v>0</v>
      </c>
      <c r="CJ103" s="71">
        <v>36.8</v>
      </c>
      <c r="CK103" s="71">
        <v>103</v>
      </c>
      <c r="CL103" s="71">
        <v>74</v>
      </c>
      <c r="CM103" s="71">
        <v>0</v>
      </c>
      <c r="CN103" s="71">
        <v>2.4</v>
      </c>
      <c r="CO103" s="71">
        <v>17.7</v>
      </c>
      <c r="CP103" s="71">
        <v>31</v>
      </c>
      <c r="CQ103" s="71">
        <v>22</v>
      </c>
      <c r="CR103" s="71">
        <v>0</v>
      </c>
      <c r="CS103" s="71">
        <v>1.5</v>
      </c>
      <c r="CT103" s="71">
        <v>0</v>
      </c>
      <c r="CU103" s="71">
        <v>0</v>
      </c>
      <c r="CV103" s="71">
        <v>2.4</v>
      </c>
      <c r="CW103" s="71">
        <v>0</v>
      </c>
      <c r="CX103" s="71">
        <v>0</v>
      </c>
      <c r="CY103" s="71">
        <v>1.5</v>
      </c>
      <c r="CZ103" s="71">
        <v>253</v>
      </c>
      <c r="DA103" s="71">
        <v>253</v>
      </c>
      <c r="DB103" s="71">
        <v>18</v>
      </c>
      <c r="DC103" s="71">
        <v>0</v>
      </c>
      <c r="DD103" s="71">
        <v>0</v>
      </c>
      <c r="DE103" s="71">
        <v>0</v>
      </c>
      <c r="DF103" s="71">
        <v>0</v>
      </c>
      <c r="DG103" s="71">
        <v>8.83</v>
      </c>
      <c r="DH103" s="71">
        <v>0</v>
      </c>
      <c r="DI103" s="71">
        <v>0</v>
      </c>
      <c r="DJ103" s="71">
        <v>0</v>
      </c>
      <c r="DK103" s="71">
        <v>0.75</v>
      </c>
      <c r="DL103" s="71">
        <v>0</v>
      </c>
      <c r="DM103" s="71">
        <v>3</v>
      </c>
      <c r="DN103" s="71">
        <v>0</v>
      </c>
      <c r="DO103" s="71">
        <v>0</v>
      </c>
      <c r="DP103" s="71">
        <v>28.7</v>
      </c>
      <c r="DQ103" s="71">
        <v>65</v>
      </c>
      <c r="DR103" s="71">
        <v>44</v>
      </c>
      <c r="DS103" s="71">
        <v>0</v>
      </c>
      <c r="DT103" s="71">
        <v>1.9</v>
      </c>
      <c r="DU103" s="71">
        <v>0</v>
      </c>
      <c r="DV103" s="71">
        <v>0</v>
      </c>
      <c r="DW103" s="71">
        <v>1.9</v>
      </c>
      <c r="DX103" s="71">
        <v>159</v>
      </c>
      <c r="DY103" s="71">
        <v>159</v>
      </c>
      <c r="DZ103" s="71">
        <v>11</v>
      </c>
      <c r="EA103" s="71">
        <v>-1</v>
      </c>
      <c r="EB103" s="71">
        <v>-1</v>
      </c>
      <c r="EC103" s="71">
        <v>0</v>
      </c>
      <c r="ED103" s="71">
        <v>0</v>
      </c>
      <c r="EE103" s="71">
        <v>0</v>
      </c>
      <c r="EF103" s="71">
        <v>0</v>
      </c>
      <c r="EG103" s="71">
        <v>8.51</v>
      </c>
      <c r="EH103" s="71">
        <v>0</v>
      </c>
      <c r="EI103" s="71">
        <v>0</v>
      </c>
      <c r="EJ103" s="71">
        <v>0</v>
      </c>
      <c r="EK103" s="71">
        <v>0</v>
      </c>
      <c r="EL103" s="71">
        <v>0</v>
      </c>
      <c r="EM103" s="71">
        <v>0</v>
      </c>
      <c r="EN103" s="71">
        <v>0</v>
      </c>
      <c r="EO103" s="71">
        <v>0</v>
      </c>
      <c r="EP103" s="71">
        <v>-1</v>
      </c>
      <c r="EQ103" s="71">
        <v>-1</v>
      </c>
      <c r="ER103" s="72"/>
      <c r="ES103" s="71">
        <v>0</v>
      </c>
      <c r="ET103" s="71">
        <v>0</v>
      </c>
      <c r="EU103" s="71">
        <v>0</v>
      </c>
      <c r="EV103" s="71">
        <v>0</v>
      </c>
      <c r="EW103" s="71">
        <v>0</v>
      </c>
      <c r="EX103" s="71">
        <v>0</v>
      </c>
      <c r="EY103" s="71">
        <v>0</v>
      </c>
      <c r="EZ103" s="71">
        <v>0</v>
      </c>
      <c r="FA103" s="71">
        <v>0</v>
      </c>
      <c r="FB103" s="71">
        <v>0</v>
      </c>
      <c r="FC103" s="71">
        <v>0</v>
      </c>
      <c r="FD103" s="71">
        <v>0</v>
      </c>
      <c r="FE103" s="71">
        <v>0</v>
      </c>
      <c r="FF103" s="71">
        <v>0</v>
      </c>
      <c r="FG103" s="71">
        <v>0</v>
      </c>
      <c r="FH103" s="71">
        <v>0</v>
      </c>
      <c r="FI103" s="71">
        <v>0</v>
      </c>
      <c r="FJ103" s="71">
        <v>769</v>
      </c>
      <c r="FK103" s="71">
        <v>769</v>
      </c>
      <c r="FL103" s="71">
        <v>19.35</v>
      </c>
      <c r="FM103" s="71">
        <v>-1</v>
      </c>
      <c r="FN103" s="71">
        <v>0</v>
      </c>
      <c r="FO103" s="71">
        <v>0</v>
      </c>
      <c r="FP103" s="71">
        <v>0</v>
      </c>
      <c r="FQ103" s="71">
        <v>0</v>
      </c>
      <c r="FR103" s="71">
        <v>159</v>
      </c>
      <c r="FS103" s="71">
        <v>0</v>
      </c>
      <c r="FT103" s="71">
        <v>18.42</v>
      </c>
      <c r="FU103" s="71">
        <v>0</v>
      </c>
      <c r="FV103" s="71">
        <v>0</v>
      </c>
      <c r="FW103" s="71">
        <v>4.76</v>
      </c>
      <c r="FX103" s="71">
        <v>0</v>
      </c>
      <c r="FY103" s="71">
        <v>0</v>
      </c>
      <c r="FZ103" s="71">
        <v>0</v>
      </c>
      <c r="GA103" s="71">
        <v>0</v>
      </c>
      <c r="GB103" s="71">
        <v>0</v>
      </c>
      <c r="GC103" s="71">
        <v>0</v>
      </c>
      <c r="GD103" s="71">
        <v>0</v>
      </c>
      <c r="GE103" s="71"/>
      <c r="GF103" s="71"/>
      <c r="GG103" s="71"/>
      <c r="GH103" s="71"/>
      <c r="GI103" s="72"/>
      <c r="GJ103" s="71"/>
      <c r="GK103" s="71"/>
      <c r="GL103" s="71"/>
      <c r="GM103" s="72"/>
      <c r="GN103" s="72"/>
      <c r="GO103" s="71"/>
      <c r="GP103" s="71"/>
      <c r="GQ103" s="71"/>
      <c r="GR103" s="72" t="s">
        <v>982</v>
      </c>
      <c r="GS103" s="72" t="s">
        <v>985</v>
      </c>
      <c r="GT103" s="71">
        <v>398</v>
      </c>
      <c r="GU103" s="72" t="s">
        <v>987</v>
      </c>
      <c r="GV103" s="72" t="s">
        <v>647</v>
      </c>
      <c r="GW103" s="71"/>
      <c r="GX103" s="71"/>
      <c r="GY103" s="71"/>
      <c r="GZ103" s="71"/>
      <c r="HA103" s="71"/>
      <c r="HB103" s="72"/>
      <c r="HC103" s="71"/>
      <c r="HD103" s="71"/>
      <c r="HE103" s="71"/>
      <c r="HF103" s="71"/>
    </row>
    <row r="104" spans="1:214" ht="12.75">
      <c r="A104" s="71">
        <v>1</v>
      </c>
      <c r="B104" s="72" t="s">
        <v>604</v>
      </c>
      <c r="C104" s="72" t="s">
        <v>605</v>
      </c>
      <c r="D104" s="72" t="s">
        <v>606</v>
      </c>
      <c r="E104" s="72" t="s">
        <v>607</v>
      </c>
      <c r="F104" s="72" t="s">
        <v>607</v>
      </c>
      <c r="G104" s="72" t="s">
        <v>953</v>
      </c>
      <c r="H104" s="72" t="s">
        <v>608</v>
      </c>
      <c r="I104" s="72" t="s">
        <v>954</v>
      </c>
      <c r="J104" s="72" t="s">
        <v>245</v>
      </c>
      <c r="K104" s="71">
        <v>4</v>
      </c>
      <c r="L104" s="72" t="s">
        <v>955</v>
      </c>
      <c r="M104" s="72" t="s">
        <v>67</v>
      </c>
      <c r="N104" s="71">
        <v>0</v>
      </c>
      <c r="O104" s="72" t="s">
        <v>615</v>
      </c>
      <c r="P104" s="71">
        <v>0</v>
      </c>
      <c r="Q104" s="72" t="s">
        <v>956</v>
      </c>
      <c r="R104" s="72" t="s">
        <v>957</v>
      </c>
      <c r="S104" s="72" t="s">
        <v>1087</v>
      </c>
      <c r="T104" s="71">
        <v>33</v>
      </c>
      <c r="U104" s="72" t="s">
        <v>952</v>
      </c>
      <c r="V104" s="71">
        <v>280</v>
      </c>
      <c r="W104" s="72"/>
      <c r="X104" s="72" t="s">
        <v>228</v>
      </c>
      <c r="Y104" s="71">
        <v>1</v>
      </c>
      <c r="Z104" s="72" t="s">
        <v>614</v>
      </c>
      <c r="AA104" s="72"/>
      <c r="AB104" s="71">
        <v>0</v>
      </c>
      <c r="AC104" s="71">
        <v>1</v>
      </c>
      <c r="AD104" s="71">
        <v>1</v>
      </c>
      <c r="AE104" s="72" t="s">
        <v>958</v>
      </c>
      <c r="AF104" s="72" t="s">
        <v>959</v>
      </c>
      <c r="AG104" s="71">
        <v>0</v>
      </c>
      <c r="AH104" s="71">
        <v>0</v>
      </c>
      <c r="AI104" s="71">
        <v>0</v>
      </c>
      <c r="AJ104" s="72"/>
      <c r="AK104" s="72"/>
      <c r="AL104" s="71">
        <v>3</v>
      </c>
      <c r="AM104" s="71">
        <v>0</v>
      </c>
      <c r="AN104" s="71"/>
      <c r="AO104" s="72"/>
      <c r="AP104" s="71"/>
      <c r="AQ104" s="72"/>
      <c r="AR104" s="71"/>
      <c r="AS104" s="71">
        <v>1160</v>
      </c>
      <c r="AT104" s="71">
        <v>-1</v>
      </c>
      <c r="AU104" s="71">
        <v>100</v>
      </c>
      <c r="AV104" s="71">
        <v>-1</v>
      </c>
      <c r="AW104" s="72" t="s">
        <v>962</v>
      </c>
      <c r="AX104" s="71">
        <v>61</v>
      </c>
      <c r="AY104" s="71">
        <v>47</v>
      </c>
      <c r="AZ104" s="71">
        <v>-1</v>
      </c>
      <c r="BA104" s="71">
        <v>71</v>
      </c>
      <c r="BB104" s="71">
        <v>272</v>
      </c>
      <c r="BC104" s="71">
        <v>126</v>
      </c>
      <c r="BD104" s="71">
        <v>71</v>
      </c>
      <c r="BE104" s="71">
        <v>9.43</v>
      </c>
      <c r="BF104" s="71">
        <v>136</v>
      </c>
      <c r="BG104" s="71">
        <v>45</v>
      </c>
      <c r="BH104" s="71">
        <v>84</v>
      </c>
      <c r="BI104" s="71">
        <v>660</v>
      </c>
      <c r="BJ104" s="71">
        <v>-1</v>
      </c>
      <c r="BK104" s="71">
        <v>27</v>
      </c>
      <c r="BL104" s="71">
        <v>-1</v>
      </c>
      <c r="BM104" s="71">
        <v>33</v>
      </c>
      <c r="BN104" s="71">
        <v>-1</v>
      </c>
      <c r="BO104" s="71">
        <v>-1</v>
      </c>
      <c r="BP104" s="71">
        <v>33</v>
      </c>
      <c r="BQ104" s="71">
        <v>47</v>
      </c>
      <c r="BR104" s="71">
        <v>15</v>
      </c>
      <c r="BS104" s="71">
        <v>-1</v>
      </c>
      <c r="BT104" s="71">
        <v>769</v>
      </c>
      <c r="BU104" s="71">
        <v>769</v>
      </c>
      <c r="BV104" s="71">
        <v>19.35</v>
      </c>
      <c r="BW104" s="71">
        <v>-1</v>
      </c>
      <c r="BX104" s="71">
        <v>-1</v>
      </c>
      <c r="BY104" s="71">
        <v>0</v>
      </c>
      <c r="BZ104" s="71">
        <v>-1</v>
      </c>
      <c r="CA104" s="71">
        <v>0</v>
      </c>
      <c r="CB104" s="71">
        <v>-1</v>
      </c>
      <c r="CC104" s="71">
        <v>0</v>
      </c>
      <c r="CD104" s="71">
        <v>-1</v>
      </c>
      <c r="CE104" s="71">
        <v>0</v>
      </c>
      <c r="CF104" s="71">
        <v>-1</v>
      </c>
      <c r="CG104" s="71">
        <v>0</v>
      </c>
      <c r="CH104" s="71">
        <v>-1</v>
      </c>
      <c r="CI104" s="71">
        <v>0</v>
      </c>
      <c r="CJ104" s="71">
        <v>36.8</v>
      </c>
      <c r="CK104" s="71">
        <v>103</v>
      </c>
      <c r="CL104" s="71">
        <v>74</v>
      </c>
      <c r="CM104" s="71">
        <v>0</v>
      </c>
      <c r="CN104" s="71">
        <v>2.4</v>
      </c>
      <c r="CO104" s="71">
        <v>17.7</v>
      </c>
      <c r="CP104" s="71">
        <v>31</v>
      </c>
      <c r="CQ104" s="71">
        <v>22</v>
      </c>
      <c r="CR104" s="71">
        <v>0</v>
      </c>
      <c r="CS104" s="71">
        <v>1.5</v>
      </c>
      <c r="CT104" s="71">
        <v>0</v>
      </c>
      <c r="CU104" s="71">
        <v>0</v>
      </c>
      <c r="CV104" s="71">
        <v>2.4</v>
      </c>
      <c r="CW104" s="71">
        <v>0</v>
      </c>
      <c r="CX104" s="71">
        <v>0</v>
      </c>
      <c r="CY104" s="71">
        <v>1.5</v>
      </c>
      <c r="CZ104" s="71">
        <v>253</v>
      </c>
      <c r="DA104" s="71">
        <v>253</v>
      </c>
      <c r="DB104" s="71">
        <v>18</v>
      </c>
      <c r="DC104" s="71">
        <v>0</v>
      </c>
      <c r="DD104" s="71">
        <v>0</v>
      </c>
      <c r="DE104" s="71">
        <v>0</v>
      </c>
      <c r="DF104" s="71">
        <v>0</v>
      </c>
      <c r="DG104" s="71">
        <v>8.83</v>
      </c>
      <c r="DH104" s="71">
        <v>0</v>
      </c>
      <c r="DI104" s="71">
        <v>0</v>
      </c>
      <c r="DJ104" s="71">
        <v>0</v>
      </c>
      <c r="DK104" s="71">
        <v>0.75</v>
      </c>
      <c r="DL104" s="71">
        <v>0</v>
      </c>
      <c r="DM104" s="71">
        <v>3</v>
      </c>
      <c r="DN104" s="71">
        <v>0</v>
      </c>
      <c r="DO104" s="71">
        <v>0</v>
      </c>
      <c r="DP104" s="71">
        <v>28.7</v>
      </c>
      <c r="DQ104" s="71">
        <v>65</v>
      </c>
      <c r="DR104" s="71">
        <v>44</v>
      </c>
      <c r="DS104" s="71">
        <v>0</v>
      </c>
      <c r="DT104" s="71">
        <v>1.9</v>
      </c>
      <c r="DU104" s="71">
        <v>0</v>
      </c>
      <c r="DV104" s="71">
        <v>0</v>
      </c>
      <c r="DW104" s="71">
        <v>1.9</v>
      </c>
      <c r="DX104" s="71">
        <v>159</v>
      </c>
      <c r="DY104" s="71">
        <v>159</v>
      </c>
      <c r="DZ104" s="71">
        <v>11</v>
      </c>
      <c r="EA104" s="71">
        <v>-1</v>
      </c>
      <c r="EB104" s="71">
        <v>-1</v>
      </c>
      <c r="EC104" s="71">
        <v>0</v>
      </c>
      <c r="ED104" s="71">
        <v>0</v>
      </c>
      <c r="EE104" s="71">
        <v>0</v>
      </c>
      <c r="EF104" s="71">
        <v>0</v>
      </c>
      <c r="EG104" s="71">
        <v>8.51</v>
      </c>
      <c r="EH104" s="71">
        <v>0</v>
      </c>
      <c r="EI104" s="71">
        <v>0</v>
      </c>
      <c r="EJ104" s="71">
        <v>0</v>
      </c>
      <c r="EK104" s="71">
        <v>0</v>
      </c>
      <c r="EL104" s="71">
        <v>0</v>
      </c>
      <c r="EM104" s="71">
        <v>0</v>
      </c>
      <c r="EN104" s="71">
        <v>0</v>
      </c>
      <c r="EO104" s="71">
        <v>0</v>
      </c>
      <c r="EP104" s="71">
        <v>-1</v>
      </c>
      <c r="EQ104" s="71">
        <v>-1</v>
      </c>
      <c r="ER104" s="72"/>
      <c r="ES104" s="71">
        <v>0</v>
      </c>
      <c r="ET104" s="71">
        <v>0</v>
      </c>
      <c r="EU104" s="71">
        <v>0</v>
      </c>
      <c r="EV104" s="71">
        <v>0</v>
      </c>
      <c r="EW104" s="71">
        <v>0</v>
      </c>
      <c r="EX104" s="71">
        <v>0</v>
      </c>
      <c r="EY104" s="71">
        <v>0</v>
      </c>
      <c r="EZ104" s="71">
        <v>0</v>
      </c>
      <c r="FA104" s="71">
        <v>0</v>
      </c>
      <c r="FB104" s="71">
        <v>0</v>
      </c>
      <c r="FC104" s="71">
        <v>0</v>
      </c>
      <c r="FD104" s="71">
        <v>0</v>
      </c>
      <c r="FE104" s="71">
        <v>0</v>
      </c>
      <c r="FF104" s="71">
        <v>0</v>
      </c>
      <c r="FG104" s="71">
        <v>0</v>
      </c>
      <c r="FH104" s="71">
        <v>0</v>
      </c>
      <c r="FI104" s="71">
        <v>0</v>
      </c>
      <c r="FJ104" s="71">
        <v>769</v>
      </c>
      <c r="FK104" s="71">
        <v>769</v>
      </c>
      <c r="FL104" s="71">
        <v>19.35</v>
      </c>
      <c r="FM104" s="71">
        <v>-1</v>
      </c>
      <c r="FN104" s="71">
        <v>0</v>
      </c>
      <c r="FO104" s="71">
        <v>0</v>
      </c>
      <c r="FP104" s="71">
        <v>0</v>
      </c>
      <c r="FQ104" s="71">
        <v>0</v>
      </c>
      <c r="FR104" s="71">
        <v>159</v>
      </c>
      <c r="FS104" s="71">
        <v>0</v>
      </c>
      <c r="FT104" s="71">
        <v>18.42</v>
      </c>
      <c r="FU104" s="71">
        <v>0</v>
      </c>
      <c r="FV104" s="71">
        <v>0</v>
      </c>
      <c r="FW104" s="71">
        <v>4.76</v>
      </c>
      <c r="FX104" s="71">
        <v>0</v>
      </c>
      <c r="FY104" s="71">
        <v>0</v>
      </c>
      <c r="FZ104" s="71">
        <v>0</v>
      </c>
      <c r="GA104" s="71">
        <v>0</v>
      </c>
      <c r="GB104" s="71">
        <v>0</v>
      </c>
      <c r="GC104" s="71">
        <v>0</v>
      </c>
      <c r="GD104" s="71">
        <v>0</v>
      </c>
      <c r="GE104" s="71"/>
      <c r="GF104" s="71"/>
      <c r="GG104" s="71"/>
      <c r="GH104" s="71"/>
      <c r="GI104" s="72"/>
      <c r="GJ104" s="71"/>
      <c r="GK104" s="71"/>
      <c r="GL104" s="71"/>
      <c r="GM104" s="72"/>
      <c r="GN104" s="72"/>
      <c r="GO104" s="71"/>
      <c r="GP104" s="71"/>
      <c r="GQ104" s="71"/>
      <c r="GR104" s="72" t="s">
        <v>983</v>
      </c>
      <c r="GS104" s="72" t="s">
        <v>986</v>
      </c>
      <c r="GT104" s="71">
        <v>466</v>
      </c>
      <c r="GU104" s="72" t="s">
        <v>988</v>
      </c>
      <c r="GV104" s="72" t="s">
        <v>648</v>
      </c>
      <c r="GW104" s="71"/>
      <c r="GX104" s="71"/>
      <c r="GY104" s="71"/>
      <c r="GZ104" s="71"/>
      <c r="HA104" s="71"/>
      <c r="HB104" s="72"/>
      <c r="HC104" s="71"/>
      <c r="HD104" s="71"/>
      <c r="HE104" s="71"/>
      <c r="HF104" s="71"/>
    </row>
    <row r="105" spans="1:214" ht="12.75">
      <c r="A105" s="71">
        <v>1</v>
      </c>
      <c r="B105" s="72" t="s">
        <v>604</v>
      </c>
      <c r="C105" s="72" t="s">
        <v>605</v>
      </c>
      <c r="D105" s="72" t="s">
        <v>606</v>
      </c>
      <c r="E105" s="72" t="s">
        <v>607</v>
      </c>
      <c r="F105" s="72" t="s">
        <v>607</v>
      </c>
      <c r="G105" s="72" t="s">
        <v>953</v>
      </c>
      <c r="H105" s="72" t="s">
        <v>608</v>
      </c>
      <c r="I105" s="72" t="s">
        <v>954</v>
      </c>
      <c r="J105" s="72" t="s">
        <v>245</v>
      </c>
      <c r="K105" s="71">
        <v>4</v>
      </c>
      <c r="L105" s="72" t="s">
        <v>955</v>
      </c>
      <c r="M105" s="72" t="s">
        <v>67</v>
      </c>
      <c r="N105" s="71">
        <v>0</v>
      </c>
      <c r="O105" s="72" t="s">
        <v>615</v>
      </c>
      <c r="P105" s="71">
        <v>0</v>
      </c>
      <c r="Q105" s="72" t="s">
        <v>956</v>
      </c>
      <c r="R105" s="72" t="s">
        <v>957</v>
      </c>
      <c r="S105" s="72" t="s">
        <v>1087</v>
      </c>
      <c r="T105" s="71">
        <v>33</v>
      </c>
      <c r="U105" s="72" t="s">
        <v>952</v>
      </c>
      <c r="V105" s="71">
        <v>280</v>
      </c>
      <c r="W105" s="72"/>
      <c r="X105" s="72" t="s">
        <v>228</v>
      </c>
      <c r="Y105" s="71">
        <v>1</v>
      </c>
      <c r="Z105" s="72" t="s">
        <v>614</v>
      </c>
      <c r="AA105" s="72"/>
      <c r="AB105" s="71">
        <v>0</v>
      </c>
      <c r="AC105" s="71">
        <v>1</v>
      </c>
      <c r="AD105" s="71">
        <v>1</v>
      </c>
      <c r="AE105" s="72" t="s">
        <v>958</v>
      </c>
      <c r="AF105" s="72" t="s">
        <v>959</v>
      </c>
      <c r="AG105" s="71">
        <v>0</v>
      </c>
      <c r="AH105" s="71">
        <v>0</v>
      </c>
      <c r="AI105" s="71">
        <v>0</v>
      </c>
      <c r="AJ105" s="72"/>
      <c r="AK105" s="72"/>
      <c r="AL105" s="71">
        <v>3</v>
      </c>
      <c r="AM105" s="71">
        <v>0</v>
      </c>
      <c r="AN105" s="71"/>
      <c r="AO105" s="72"/>
      <c r="AP105" s="71"/>
      <c r="AQ105" s="72"/>
      <c r="AR105" s="71"/>
      <c r="AS105" s="71">
        <v>1160</v>
      </c>
      <c r="AT105" s="71">
        <v>-1</v>
      </c>
      <c r="AU105" s="71">
        <v>100</v>
      </c>
      <c r="AV105" s="71">
        <v>-1</v>
      </c>
      <c r="AW105" s="72" t="s">
        <v>962</v>
      </c>
      <c r="AX105" s="71">
        <v>61</v>
      </c>
      <c r="AY105" s="71">
        <v>47</v>
      </c>
      <c r="AZ105" s="71">
        <v>-1</v>
      </c>
      <c r="BA105" s="71">
        <v>71</v>
      </c>
      <c r="BB105" s="71">
        <v>272</v>
      </c>
      <c r="BC105" s="71">
        <v>126</v>
      </c>
      <c r="BD105" s="71">
        <v>71</v>
      </c>
      <c r="BE105" s="71">
        <v>9.43</v>
      </c>
      <c r="BF105" s="71">
        <v>136</v>
      </c>
      <c r="BG105" s="71">
        <v>45</v>
      </c>
      <c r="BH105" s="71">
        <v>84</v>
      </c>
      <c r="BI105" s="71">
        <v>660</v>
      </c>
      <c r="BJ105" s="71">
        <v>-1</v>
      </c>
      <c r="BK105" s="71">
        <v>27</v>
      </c>
      <c r="BL105" s="71">
        <v>-1</v>
      </c>
      <c r="BM105" s="71">
        <v>33</v>
      </c>
      <c r="BN105" s="71">
        <v>-1</v>
      </c>
      <c r="BO105" s="71">
        <v>-1</v>
      </c>
      <c r="BP105" s="71">
        <v>33</v>
      </c>
      <c r="BQ105" s="71">
        <v>47</v>
      </c>
      <c r="BR105" s="71">
        <v>15</v>
      </c>
      <c r="BS105" s="71">
        <v>-1</v>
      </c>
      <c r="BT105" s="71">
        <v>769</v>
      </c>
      <c r="BU105" s="71">
        <v>769</v>
      </c>
      <c r="BV105" s="71">
        <v>19.35</v>
      </c>
      <c r="BW105" s="71">
        <v>-1</v>
      </c>
      <c r="BX105" s="71">
        <v>-1</v>
      </c>
      <c r="BY105" s="71">
        <v>0</v>
      </c>
      <c r="BZ105" s="71">
        <v>-1</v>
      </c>
      <c r="CA105" s="71">
        <v>0</v>
      </c>
      <c r="CB105" s="71">
        <v>-1</v>
      </c>
      <c r="CC105" s="71">
        <v>0</v>
      </c>
      <c r="CD105" s="71">
        <v>-1</v>
      </c>
      <c r="CE105" s="71">
        <v>0</v>
      </c>
      <c r="CF105" s="71">
        <v>-1</v>
      </c>
      <c r="CG105" s="71">
        <v>0</v>
      </c>
      <c r="CH105" s="71">
        <v>-1</v>
      </c>
      <c r="CI105" s="71">
        <v>0</v>
      </c>
      <c r="CJ105" s="71">
        <v>36.8</v>
      </c>
      <c r="CK105" s="71">
        <v>103</v>
      </c>
      <c r="CL105" s="71">
        <v>74</v>
      </c>
      <c r="CM105" s="71">
        <v>0</v>
      </c>
      <c r="CN105" s="71">
        <v>2.4</v>
      </c>
      <c r="CO105" s="71">
        <v>17.7</v>
      </c>
      <c r="CP105" s="71">
        <v>31</v>
      </c>
      <c r="CQ105" s="71">
        <v>22</v>
      </c>
      <c r="CR105" s="71">
        <v>0</v>
      </c>
      <c r="CS105" s="71">
        <v>1.5</v>
      </c>
      <c r="CT105" s="71">
        <v>0</v>
      </c>
      <c r="CU105" s="71">
        <v>0</v>
      </c>
      <c r="CV105" s="71">
        <v>2.4</v>
      </c>
      <c r="CW105" s="71">
        <v>0</v>
      </c>
      <c r="CX105" s="71">
        <v>0</v>
      </c>
      <c r="CY105" s="71">
        <v>1.5</v>
      </c>
      <c r="CZ105" s="71">
        <v>253</v>
      </c>
      <c r="DA105" s="71">
        <v>253</v>
      </c>
      <c r="DB105" s="71">
        <v>18</v>
      </c>
      <c r="DC105" s="71">
        <v>0</v>
      </c>
      <c r="DD105" s="71">
        <v>0</v>
      </c>
      <c r="DE105" s="71">
        <v>0</v>
      </c>
      <c r="DF105" s="71">
        <v>0</v>
      </c>
      <c r="DG105" s="71">
        <v>8.83</v>
      </c>
      <c r="DH105" s="71">
        <v>0</v>
      </c>
      <c r="DI105" s="71">
        <v>0</v>
      </c>
      <c r="DJ105" s="71">
        <v>0</v>
      </c>
      <c r="DK105" s="71">
        <v>0.75</v>
      </c>
      <c r="DL105" s="71">
        <v>0</v>
      </c>
      <c r="DM105" s="71">
        <v>3</v>
      </c>
      <c r="DN105" s="71">
        <v>0</v>
      </c>
      <c r="DO105" s="71">
        <v>0</v>
      </c>
      <c r="DP105" s="71">
        <v>28.7</v>
      </c>
      <c r="DQ105" s="71">
        <v>65</v>
      </c>
      <c r="DR105" s="71">
        <v>44</v>
      </c>
      <c r="DS105" s="71">
        <v>0</v>
      </c>
      <c r="DT105" s="71">
        <v>1.9</v>
      </c>
      <c r="DU105" s="71">
        <v>0</v>
      </c>
      <c r="DV105" s="71">
        <v>0</v>
      </c>
      <c r="DW105" s="71">
        <v>1.9</v>
      </c>
      <c r="DX105" s="71">
        <v>159</v>
      </c>
      <c r="DY105" s="71">
        <v>159</v>
      </c>
      <c r="DZ105" s="71">
        <v>11</v>
      </c>
      <c r="EA105" s="71">
        <v>-1</v>
      </c>
      <c r="EB105" s="71">
        <v>-1</v>
      </c>
      <c r="EC105" s="71">
        <v>0</v>
      </c>
      <c r="ED105" s="71">
        <v>0</v>
      </c>
      <c r="EE105" s="71">
        <v>0</v>
      </c>
      <c r="EF105" s="71">
        <v>0</v>
      </c>
      <c r="EG105" s="71">
        <v>8.51</v>
      </c>
      <c r="EH105" s="71">
        <v>0</v>
      </c>
      <c r="EI105" s="71">
        <v>0</v>
      </c>
      <c r="EJ105" s="71">
        <v>0</v>
      </c>
      <c r="EK105" s="71">
        <v>0</v>
      </c>
      <c r="EL105" s="71">
        <v>0</v>
      </c>
      <c r="EM105" s="71">
        <v>0</v>
      </c>
      <c r="EN105" s="71">
        <v>0</v>
      </c>
      <c r="EO105" s="71">
        <v>0</v>
      </c>
      <c r="EP105" s="71">
        <v>-1</v>
      </c>
      <c r="EQ105" s="71">
        <v>-1</v>
      </c>
      <c r="ER105" s="72"/>
      <c r="ES105" s="71">
        <v>0</v>
      </c>
      <c r="ET105" s="71">
        <v>0</v>
      </c>
      <c r="EU105" s="71">
        <v>0</v>
      </c>
      <c r="EV105" s="71">
        <v>0</v>
      </c>
      <c r="EW105" s="71">
        <v>0</v>
      </c>
      <c r="EX105" s="71">
        <v>0</v>
      </c>
      <c r="EY105" s="71">
        <v>0</v>
      </c>
      <c r="EZ105" s="71">
        <v>0</v>
      </c>
      <c r="FA105" s="71">
        <v>0</v>
      </c>
      <c r="FB105" s="71">
        <v>0</v>
      </c>
      <c r="FC105" s="71">
        <v>0</v>
      </c>
      <c r="FD105" s="71">
        <v>0</v>
      </c>
      <c r="FE105" s="71">
        <v>0</v>
      </c>
      <c r="FF105" s="71">
        <v>0</v>
      </c>
      <c r="FG105" s="71">
        <v>0</v>
      </c>
      <c r="FH105" s="71">
        <v>0</v>
      </c>
      <c r="FI105" s="71">
        <v>0</v>
      </c>
      <c r="FJ105" s="71">
        <v>769</v>
      </c>
      <c r="FK105" s="71">
        <v>769</v>
      </c>
      <c r="FL105" s="71">
        <v>19.35</v>
      </c>
      <c r="FM105" s="71">
        <v>-1</v>
      </c>
      <c r="FN105" s="71">
        <v>0</v>
      </c>
      <c r="FO105" s="71">
        <v>0</v>
      </c>
      <c r="FP105" s="71">
        <v>0</v>
      </c>
      <c r="FQ105" s="71">
        <v>0</v>
      </c>
      <c r="FR105" s="71">
        <v>159</v>
      </c>
      <c r="FS105" s="71">
        <v>0</v>
      </c>
      <c r="FT105" s="71">
        <v>18.42</v>
      </c>
      <c r="FU105" s="71">
        <v>0</v>
      </c>
      <c r="FV105" s="71">
        <v>0</v>
      </c>
      <c r="FW105" s="71">
        <v>4.76</v>
      </c>
      <c r="FX105" s="71">
        <v>0</v>
      </c>
      <c r="FY105" s="71">
        <v>0</v>
      </c>
      <c r="FZ105" s="71">
        <v>0</v>
      </c>
      <c r="GA105" s="71">
        <v>0</v>
      </c>
      <c r="GB105" s="71">
        <v>0</v>
      </c>
      <c r="GC105" s="71">
        <v>0</v>
      </c>
      <c r="GD105" s="71">
        <v>0</v>
      </c>
      <c r="GE105" s="71"/>
      <c r="GF105" s="71"/>
      <c r="GG105" s="71"/>
      <c r="GH105" s="71"/>
      <c r="GI105" s="72"/>
      <c r="GJ105" s="71"/>
      <c r="GK105" s="71"/>
      <c r="GL105" s="71"/>
      <c r="GM105" s="72"/>
      <c r="GN105" s="72"/>
      <c r="GO105" s="71"/>
      <c r="GP105" s="71"/>
      <c r="GQ105" s="71"/>
      <c r="GR105" s="72" t="s">
        <v>984</v>
      </c>
      <c r="GS105" s="72" t="s">
        <v>780</v>
      </c>
      <c r="GT105" s="71">
        <v>393</v>
      </c>
      <c r="GU105" s="72" t="s">
        <v>989</v>
      </c>
      <c r="GV105" s="72" t="s">
        <v>647</v>
      </c>
      <c r="GW105" s="71"/>
      <c r="GX105" s="71"/>
      <c r="GY105" s="71"/>
      <c r="GZ105" s="71"/>
      <c r="HA105" s="71"/>
      <c r="HB105" s="72"/>
      <c r="HC105" s="71"/>
      <c r="HD105" s="71"/>
      <c r="HE105" s="71"/>
      <c r="HF105" s="71"/>
    </row>
    <row r="106" spans="1:214" ht="12.75">
      <c r="A106" s="71">
        <v>1</v>
      </c>
      <c r="B106" s="72" t="s">
        <v>604</v>
      </c>
      <c r="C106" s="72" t="s">
        <v>605</v>
      </c>
      <c r="D106" s="72" t="s">
        <v>606</v>
      </c>
      <c r="E106" s="72" t="s">
        <v>607</v>
      </c>
      <c r="F106" s="72" t="s">
        <v>607</v>
      </c>
      <c r="G106" s="72" t="s">
        <v>953</v>
      </c>
      <c r="H106" s="72" t="s">
        <v>608</v>
      </c>
      <c r="I106" s="72" t="s">
        <v>954</v>
      </c>
      <c r="J106" s="72" t="s">
        <v>245</v>
      </c>
      <c r="K106" s="71">
        <v>4</v>
      </c>
      <c r="L106" s="72" t="s">
        <v>955</v>
      </c>
      <c r="M106" s="72" t="s">
        <v>67</v>
      </c>
      <c r="N106" s="71">
        <v>0</v>
      </c>
      <c r="O106" s="72" t="s">
        <v>615</v>
      </c>
      <c r="P106" s="71">
        <v>0</v>
      </c>
      <c r="Q106" s="72" t="s">
        <v>956</v>
      </c>
      <c r="R106" s="72" t="s">
        <v>957</v>
      </c>
      <c r="S106" s="72" t="s">
        <v>1087</v>
      </c>
      <c r="T106" s="71">
        <v>33</v>
      </c>
      <c r="U106" s="72" t="s">
        <v>952</v>
      </c>
      <c r="V106" s="71">
        <v>280</v>
      </c>
      <c r="W106" s="72"/>
      <c r="X106" s="72" t="s">
        <v>228</v>
      </c>
      <c r="Y106" s="71">
        <v>1</v>
      </c>
      <c r="Z106" s="72" t="s">
        <v>614</v>
      </c>
      <c r="AA106" s="72"/>
      <c r="AB106" s="71">
        <v>0</v>
      </c>
      <c r="AC106" s="71"/>
      <c r="AD106" s="71"/>
      <c r="AE106" s="72"/>
      <c r="AF106" s="72"/>
      <c r="AG106" s="71"/>
      <c r="AH106" s="71"/>
      <c r="AI106" s="71"/>
      <c r="AJ106" s="72"/>
      <c r="AK106" s="72"/>
      <c r="AL106" s="71"/>
      <c r="AM106" s="71"/>
      <c r="AN106" s="71"/>
      <c r="AO106" s="72"/>
      <c r="AP106" s="71"/>
      <c r="AQ106" s="72"/>
      <c r="AR106" s="71"/>
      <c r="AS106" s="71"/>
      <c r="AT106" s="71"/>
      <c r="AU106" s="71"/>
      <c r="AV106" s="71"/>
      <c r="AW106" s="72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2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2"/>
      <c r="GJ106" s="71"/>
      <c r="GK106" s="71"/>
      <c r="GL106" s="71"/>
      <c r="GM106" s="72"/>
      <c r="GN106" s="72"/>
      <c r="GO106" s="71"/>
      <c r="GP106" s="71"/>
      <c r="GQ106" s="71"/>
      <c r="GR106" s="72"/>
      <c r="GS106" s="72"/>
      <c r="GT106" s="71"/>
      <c r="GU106" s="72"/>
      <c r="GV106" s="72"/>
      <c r="GW106" s="71">
        <v>28</v>
      </c>
      <c r="GX106" s="71">
        <v>280</v>
      </c>
      <c r="GY106" s="71">
        <v>1054</v>
      </c>
      <c r="GZ106" s="71">
        <v>11635</v>
      </c>
      <c r="HA106" s="71">
        <v>92</v>
      </c>
      <c r="HB106" s="72" t="s">
        <v>250</v>
      </c>
      <c r="HC106" s="71">
        <v>6</v>
      </c>
      <c r="HD106" s="71">
        <v>60</v>
      </c>
      <c r="HE106" s="71">
        <v>54</v>
      </c>
      <c r="HF106" s="71">
        <v>570</v>
      </c>
    </row>
    <row r="107" spans="1:214" ht="12.75">
      <c r="A107" s="71">
        <v>1</v>
      </c>
      <c r="B107" s="72" t="s">
        <v>604</v>
      </c>
      <c r="C107" s="72" t="s">
        <v>605</v>
      </c>
      <c r="D107" s="72" t="s">
        <v>606</v>
      </c>
      <c r="E107" s="72" t="s">
        <v>607</v>
      </c>
      <c r="F107" s="72" t="s">
        <v>607</v>
      </c>
      <c r="G107" s="72" t="s">
        <v>953</v>
      </c>
      <c r="H107" s="72" t="s">
        <v>608</v>
      </c>
      <c r="I107" s="72" t="s">
        <v>954</v>
      </c>
      <c r="J107" s="72" t="s">
        <v>245</v>
      </c>
      <c r="K107" s="71">
        <v>4</v>
      </c>
      <c r="L107" s="72" t="s">
        <v>955</v>
      </c>
      <c r="M107" s="72" t="s">
        <v>67</v>
      </c>
      <c r="N107" s="71">
        <v>0</v>
      </c>
      <c r="O107" s="72" t="s">
        <v>615</v>
      </c>
      <c r="P107" s="71">
        <v>0</v>
      </c>
      <c r="Q107" s="72" t="s">
        <v>956</v>
      </c>
      <c r="R107" s="72" t="s">
        <v>957</v>
      </c>
      <c r="S107" s="72" t="s">
        <v>1087</v>
      </c>
      <c r="T107" s="71">
        <v>33</v>
      </c>
      <c r="U107" s="72" t="s">
        <v>952</v>
      </c>
      <c r="V107" s="71">
        <v>280</v>
      </c>
      <c r="W107" s="72"/>
      <c r="X107" s="72" t="s">
        <v>228</v>
      </c>
      <c r="Y107" s="71">
        <v>1</v>
      </c>
      <c r="Z107" s="72" t="s">
        <v>614</v>
      </c>
      <c r="AA107" s="72"/>
      <c r="AB107" s="71">
        <v>0</v>
      </c>
      <c r="AC107" s="71"/>
      <c r="AD107" s="71"/>
      <c r="AE107" s="72"/>
      <c r="AF107" s="72"/>
      <c r="AG107" s="71"/>
      <c r="AH107" s="71"/>
      <c r="AI107" s="71"/>
      <c r="AJ107" s="72"/>
      <c r="AK107" s="72"/>
      <c r="AL107" s="71"/>
      <c r="AM107" s="71"/>
      <c r="AN107" s="71"/>
      <c r="AO107" s="72"/>
      <c r="AP107" s="71"/>
      <c r="AQ107" s="72"/>
      <c r="AR107" s="71"/>
      <c r="AS107" s="71"/>
      <c r="AT107" s="71"/>
      <c r="AU107" s="71"/>
      <c r="AV107" s="71"/>
      <c r="AW107" s="72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2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2"/>
      <c r="GJ107" s="71"/>
      <c r="GK107" s="71"/>
      <c r="GL107" s="71"/>
      <c r="GM107" s="72"/>
      <c r="GN107" s="72"/>
      <c r="GO107" s="71"/>
      <c r="GP107" s="71"/>
      <c r="GQ107" s="71"/>
      <c r="GR107" s="72"/>
      <c r="GS107" s="72"/>
      <c r="GT107" s="71"/>
      <c r="GU107" s="72"/>
      <c r="GV107" s="72"/>
      <c r="GW107" s="71">
        <v>28</v>
      </c>
      <c r="GX107" s="71">
        <v>280</v>
      </c>
      <c r="GY107" s="71">
        <v>1054</v>
      </c>
      <c r="GZ107" s="71">
        <v>11635</v>
      </c>
      <c r="HA107" s="71">
        <v>96</v>
      </c>
      <c r="HB107" s="72" t="s">
        <v>251</v>
      </c>
      <c r="HC107" s="71">
        <v>2</v>
      </c>
      <c r="HD107" s="71">
        <v>20</v>
      </c>
      <c r="HE107" s="71">
        <v>49</v>
      </c>
      <c r="HF107" s="71">
        <v>530</v>
      </c>
    </row>
    <row r="108" spans="1:214" ht="12.75">
      <c r="A108" s="71">
        <v>1</v>
      </c>
      <c r="B108" s="72" t="s">
        <v>604</v>
      </c>
      <c r="C108" s="72" t="s">
        <v>605</v>
      </c>
      <c r="D108" s="72" t="s">
        <v>606</v>
      </c>
      <c r="E108" s="72" t="s">
        <v>607</v>
      </c>
      <c r="F108" s="72" t="s">
        <v>607</v>
      </c>
      <c r="G108" s="72" t="s">
        <v>953</v>
      </c>
      <c r="H108" s="72" t="s">
        <v>608</v>
      </c>
      <c r="I108" s="72" t="s">
        <v>954</v>
      </c>
      <c r="J108" s="72" t="s">
        <v>245</v>
      </c>
      <c r="K108" s="71">
        <v>4</v>
      </c>
      <c r="L108" s="72" t="s">
        <v>955</v>
      </c>
      <c r="M108" s="72" t="s">
        <v>67</v>
      </c>
      <c r="N108" s="71">
        <v>0</v>
      </c>
      <c r="O108" s="72" t="s">
        <v>615</v>
      </c>
      <c r="P108" s="71">
        <v>0</v>
      </c>
      <c r="Q108" s="72" t="s">
        <v>956</v>
      </c>
      <c r="R108" s="72" t="s">
        <v>957</v>
      </c>
      <c r="S108" s="72" t="s">
        <v>1087</v>
      </c>
      <c r="T108" s="71">
        <v>33</v>
      </c>
      <c r="U108" s="72" t="s">
        <v>952</v>
      </c>
      <c r="V108" s="71">
        <v>280</v>
      </c>
      <c r="W108" s="72"/>
      <c r="X108" s="72" t="s">
        <v>228</v>
      </c>
      <c r="Y108" s="71">
        <v>1</v>
      </c>
      <c r="Z108" s="72" t="s">
        <v>614</v>
      </c>
      <c r="AA108" s="72"/>
      <c r="AB108" s="71">
        <v>0</v>
      </c>
      <c r="AC108" s="71"/>
      <c r="AD108" s="71"/>
      <c r="AE108" s="72"/>
      <c r="AF108" s="72"/>
      <c r="AG108" s="71"/>
      <c r="AH108" s="71"/>
      <c r="AI108" s="71"/>
      <c r="AJ108" s="72"/>
      <c r="AK108" s="72"/>
      <c r="AL108" s="71"/>
      <c r="AM108" s="71"/>
      <c r="AN108" s="71"/>
      <c r="AO108" s="72"/>
      <c r="AP108" s="71"/>
      <c r="AQ108" s="72"/>
      <c r="AR108" s="71"/>
      <c r="AS108" s="71"/>
      <c r="AT108" s="71"/>
      <c r="AU108" s="71"/>
      <c r="AV108" s="71"/>
      <c r="AW108" s="72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2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2"/>
      <c r="GJ108" s="71"/>
      <c r="GK108" s="71"/>
      <c r="GL108" s="71"/>
      <c r="GM108" s="72"/>
      <c r="GN108" s="72"/>
      <c r="GO108" s="71"/>
      <c r="GP108" s="71"/>
      <c r="GQ108" s="71"/>
      <c r="GR108" s="72"/>
      <c r="GS108" s="72"/>
      <c r="GT108" s="71"/>
      <c r="GU108" s="72"/>
      <c r="GV108" s="72"/>
      <c r="GW108" s="71">
        <v>28</v>
      </c>
      <c r="GX108" s="71">
        <v>280</v>
      </c>
      <c r="GY108" s="71">
        <v>1054</v>
      </c>
      <c r="GZ108" s="71">
        <v>11635</v>
      </c>
      <c r="HA108" s="71">
        <v>97</v>
      </c>
      <c r="HB108" s="72" t="s">
        <v>252</v>
      </c>
      <c r="HC108" s="71">
        <v>4</v>
      </c>
      <c r="HD108" s="71">
        <v>40</v>
      </c>
      <c r="HE108" s="71">
        <v>70</v>
      </c>
      <c r="HF108" s="71">
        <v>830</v>
      </c>
    </row>
    <row r="109" spans="1:214" ht="12.75">
      <c r="A109" s="71">
        <v>1</v>
      </c>
      <c r="B109" s="72" t="s">
        <v>604</v>
      </c>
      <c r="C109" s="72" t="s">
        <v>605</v>
      </c>
      <c r="D109" s="72" t="s">
        <v>606</v>
      </c>
      <c r="E109" s="72" t="s">
        <v>607</v>
      </c>
      <c r="F109" s="72" t="s">
        <v>607</v>
      </c>
      <c r="G109" s="72" t="s">
        <v>953</v>
      </c>
      <c r="H109" s="72" t="s">
        <v>608</v>
      </c>
      <c r="I109" s="72" t="s">
        <v>954</v>
      </c>
      <c r="J109" s="72" t="s">
        <v>245</v>
      </c>
      <c r="K109" s="71">
        <v>4</v>
      </c>
      <c r="L109" s="72" t="s">
        <v>955</v>
      </c>
      <c r="M109" s="72" t="s">
        <v>67</v>
      </c>
      <c r="N109" s="71">
        <v>0</v>
      </c>
      <c r="O109" s="72" t="s">
        <v>615</v>
      </c>
      <c r="P109" s="71">
        <v>0</v>
      </c>
      <c r="Q109" s="72" t="s">
        <v>956</v>
      </c>
      <c r="R109" s="72" t="s">
        <v>957</v>
      </c>
      <c r="S109" s="72" t="s">
        <v>1087</v>
      </c>
      <c r="T109" s="71">
        <v>33</v>
      </c>
      <c r="U109" s="72" t="s">
        <v>952</v>
      </c>
      <c r="V109" s="71">
        <v>280</v>
      </c>
      <c r="W109" s="72"/>
      <c r="X109" s="72" t="s">
        <v>228</v>
      </c>
      <c r="Y109" s="71">
        <v>1</v>
      </c>
      <c r="Z109" s="72" t="s">
        <v>614</v>
      </c>
      <c r="AA109" s="72"/>
      <c r="AB109" s="71">
        <v>0</v>
      </c>
      <c r="AC109" s="71"/>
      <c r="AD109" s="71"/>
      <c r="AE109" s="72"/>
      <c r="AF109" s="72"/>
      <c r="AG109" s="71"/>
      <c r="AH109" s="71"/>
      <c r="AI109" s="71"/>
      <c r="AJ109" s="72"/>
      <c r="AK109" s="72"/>
      <c r="AL109" s="71"/>
      <c r="AM109" s="71"/>
      <c r="AN109" s="71"/>
      <c r="AO109" s="72"/>
      <c r="AP109" s="71"/>
      <c r="AQ109" s="72"/>
      <c r="AR109" s="71"/>
      <c r="AS109" s="71"/>
      <c r="AT109" s="71"/>
      <c r="AU109" s="71"/>
      <c r="AV109" s="71"/>
      <c r="AW109" s="72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2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2"/>
      <c r="GJ109" s="71"/>
      <c r="GK109" s="71"/>
      <c r="GL109" s="71"/>
      <c r="GM109" s="72"/>
      <c r="GN109" s="72"/>
      <c r="GO109" s="71"/>
      <c r="GP109" s="71"/>
      <c r="GQ109" s="71"/>
      <c r="GR109" s="72"/>
      <c r="GS109" s="72"/>
      <c r="GT109" s="71"/>
      <c r="GU109" s="72"/>
      <c r="GV109" s="72"/>
      <c r="GW109" s="71">
        <v>28</v>
      </c>
      <c r="GX109" s="71">
        <v>280</v>
      </c>
      <c r="GY109" s="71">
        <v>1054</v>
      </c>
      <c r="GZ109" s="71">
        <v>11635</v>
      </c>
      <c r="HA109" s="71">
        <v>95</v>
      </c>
      <c r="HB109" s="72" t="s">
        <v>253</v>
      </c>
      <c r="HC109" s="71">
        <v>1</v>
      </c>
      <c r="HD109" s="71">
        <v>10</v>
      </c>
      <c r="HE109" s="71">
        <v>166</v>
      </c>
      <c r="HF109" s="71">
        <v>1930</v>
      </c>
    </row>
    <row r="110" spans="1:214" ht="12.75">
      <c r="A110" s="71">
        <v>1</v>
      </c>
      <c r="B110" s="72" t="s">
        <v>604</v>
      </c>
      <c r="C110" s="72" t="s">
        <v>605</v>
      </c>
      <c r="D110" s="72" t="s">
        <v>606</v>
      </c>
      <c r="E110" s="72" t="s">
        <v>607</v>
      </c>
      <c r="F110" s="72" t="s">
        <v>607</v>
      </c>
      <c r="G110" s="72" t="s">
        <v>953</v>
      </c>
      <c r="H110" s="72" t="s">
        <v>608</v>
      </c>
      <c r="I110" s="72" t="s">
        <v>954</v>
      </c>
      <c r="J110" s="72" t="s">
        <v>245</v>
      </c>
      <c r="K110" s="71">
        <v>4</v>
      </c>
      <c r="L110" s="72" t="s">
        <v>955</v>
      </c>
      <c r="M110" s="72" t="s">
        <v>67</v>
      </c>
      <c r="N110" s="71">
        <v>0</v>
      </c>
      <c r="O110" s="72" t="s">
        <v>615</v>
      </c>
      <c r="P110" s="71">
        <v>0</v>
      </c>
      <c r="Q110" s="72" t="s">
        <v>956</v>
      </c>
      <c r="R110" s="72" t="s">
        <v>957</v>
      </c>
      <c r="S110" s="72" t="s">
        <v>1087</v>
      </c>
      <c r="T110" s="71">
        <v>33</v>
      </c>
      <c r="U110" s="72" t="s">
        <v>952</v>
      </c>
      <c r="V110" s="71">
        <v>280</v>
      </c>
      <c r="W110" s="72"/>
      <c r="X110" s="72" t="s">
        <v>228</v>
      </c>
      <c r="Y110" s="71">
        <v>1</v>
      </c>
      <c r="Z110" s="72" t="s">
        <v>614</v>
      </c>
      <c r="AA110" s="72"/>
      <c r="AB110" s="71">
        <v>0</v>
      </c>
      <c r="AC110" s="71"/>
      <c r="AD110" s="71"/>
      <c r="AE110" s="72"/>
      <c r="AF110" s="72"/>
      <c r="AG110" s="71"/>
      <c r="AH110" s="71"/>
      <c r="AI110" s="71"/>
      <c r="AJ110" s="72"/>
      <c r="AK110" s="72"/>
      <c r="AL110" s="71"/>
      <c r="AM110" s="71"/>
      <c r="AN110" s="71"/>
      <c r="AO110" s="72"/>
      <c r="AP110" s="71"/>
      <c r="AQ110" s="72"/>
      <c r="AR110" s="71"/>
      <c r="AS110" s="71"/>
      <c r="AT110" s="71"/>
      <c r="AU110" s="71"/>
      <c r="AV110" s="71"/>
      <c r="AW110" s="72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2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2"/>
      <c r="GJ110" s="71"/>
      <c r="GK110" s="71"/>
      <c r="GL110" s="71"/>
      <c r="GM110" s="72"/>
      <c r="GN110" s="72"/>
      <c r="GO110" s="71"/>
      <c r="GP110" s="71"/>
      <c r="GQ110" s="71"/>
      <c r="GR110" s="72"/>
      <c r="GS110" s="72"/>
      <c r="GT110" s="71"/>
      <c r="GU110" s="72"/>
      <c r="GV110" s="72"/>
      <c r="GW110" s="71">
        <v>28</v>
      </c>
      <c r="GX110" s="71">
        <v>280</v>
      </c>
      <c r="GY110" s="71">
        <v>1054</v>
      </c>
      <c r="GZ110" s="71">
        <v>11635</v>
      </c>
      <c r="HA110" s="71">
        <v>168</v>
      </c>
      <c r="HB110" s="72" t="s">
        <v>254</v>
      </c>
      <c r="HC110" s="71">
        <v>2</v>
      </c>
      <c r="HD110" s="71">
        <v>20</v>
      </c>
      <c r="HE110" s="71">
        <v>454</v>
      </c>
      <c r="HF110" s="71">
        <v>4915</v>
      </c>
    </row>
    <row r="111" spans="1:214" ht="12.75">
      <c r="A111" s="71">
        <v>1</v>
      </c>
      <c r="B111" s="72" t="s">
        <v>604</v>
      </c>
      <c r="C111" s="72" t="s">
        <v>605</v>
      </c>
      <c r="D111" s="72" t="s">
        <v>606</v>
      </c>
      <c r="E111" s="72" t="s">
        <v>607</v>
      </c>
      <c r="F111" s="72" t="s">
        <v>607</v>
      </c>
      <c r="G111" s="72" t="s">
        <v>953</v>
      </c>
      <c r="H111" s="72" t="s">
        <v>608</v>
      </c>
      <c r="I111" s="72" t="s">
        <v>954</v>
      </c>
      <c r="J111" s="72" t="s">
        <v>245</v>
      </c>
      <c r="K111" s="71">
        <v>4</v>
      </c>
      <c r="L111" s="72" t="s">
        <v>955</v>
      </c>
      <c r="M111" s="72" t="s">
        <v>67</v>
      </c>
      <c r="N111" s="71">
        <v>0</v>
      </c>
      <c r="O111" s="72" t="s">
        <v>615</v>
      </c>
      <c r="P111" s="71">
        <v>0</v>
      </c>
      <c r="Q111" s="72" t="s">
        <v>956</v>
      </c>
      <c r="R111" s="72" t="s">
        <v>957</v>
      </c>
      <c r="S111" s="72" t="s">
        <v>1087</v>
      </c>
      <c r="T111" s="71">
        <v>33</v>
      </c>
      <c r="U111" s="72" t="s">
        <v>952</v>
      </c>
      <c r="V111" s="71">
        <v>280</v>
      </c>
      <c r="W111" s="72"/>
      <c r="X111" s="72" t="s">
        <v>228</v>
      </c>
      <c r="Y111" s="71">
        <v>1</v>
      </c>
      <c r="Z111" s="72" t="s">
        <v>614</v>
      </c>
      <c r="AA111" s="72"/>
      <c r="AB111" s="71">
        <v>0</v>
      </c>
      <c r="AC111" s="71"/>
      <c r="AD111" s="71"/>
      <c r="AE111" s="72"/>
      <c r="AF111" s="72"/>
      <c r="AG111" s="71"/>
      <c r="AH111" s="71"/>
      <c r="AI111" s="71"/>
      <c r="AJ111" s="72"/>
      <c r="AK111" s="72"/>
      <c r="AL111" s="71"/>
      <c r="AM111" s="71"/>
      <c r="AN111" s="71"/>
      <c r="AO111" s="72"/>
      <c r="AP111" s="71"/>
      <c r="AQ111" s="72"/>
      <c r="AR111" s="71"/>
      <c r="AS111" s="71"/>
      <c r="AT111" s="71"/>
      <c r="AU111" s="71"/>
      <c r="AV111" s="71"/>
      <c r="AW111" s="72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2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2"/>
      <c r="GJ111" s="71"/>
      <c r="GK111" s="71"/>
      <c r="GL111" s="71"/>
      <c r="GM111" s="72"/>
      <c r="GN111" s="72"/>
      <c r="GO111" s="71"/>
      <c r="GP111" s="71"/>
      <c r="GQ111" s="71"/>
      <c r="GR111" s="72"/>
      <c r="GS111" s="72"/>
      <c r="GT111" s="71"/>
      <c r="GU111" s="72"/>
      <c r="GV111" s="72"/>
      <c r="GW111" s="71">
        <v>28</v>
      </c>
      <c r="GX111" s="71">
        <v>280</v>
      </c>
      <c r="GY111" s="71">
        <v>1054</v>
      </c>
      <c r="GZ111" s="71">
        <v>11635</v>
      </c>
      <c r="HA111" s="71">
        <v>169</v>
      </c>
      <c r="HB111" s="72" t="s">
        <v>203</v>
      </c>
      <c r="HC111" s="71">
        <v>8</v>
      </c>
      <c r="HD111" s="71">
        <v>80</v>
      </c>
      <c r="HE111" s="71">
        <v>75</v>
      </c>
      <c r="HF111" s="71">
        <v>760</v>
      </c>
    </row>
    <row r="112" spans="1:214" ht="12.75">
      <c r="A112" s="71">
        <v>1</v>
      </c>
      <c r="B112" s="72" t="s">
        <v>604</v>
      </c>
      <c r="C112" s="72" t="s">
        <v>605</v>
      </c>
      <c r="D112" s="72" t="s">
        <v>606</v>
      </c>
      <c r="E112" s="72" t="s">
        <v>607</v>
      </c>
      <c r="F112" s="72" t="s">
        <v>607</v>
      </c>
      <c r="G112" s="72" t="s">
        <v>953</v>
      </c>
      <c r="H112" s="72" t="s">
        <v>608</v>
      </c>
      <c r="I112" s="72" t="s">
        <v>954</v>
      </c>
      <c r="J112" s="72" t="s">
        <v>245</v>
      </c>
      <c r="K112" s="71">
        <v>4</v>
      </c>
      <c r="L112" s="72" t="s">
        <v>955</v>
      </c>
      <c r="M112" s="72" t="s">
        <v>67</v>
      </c>
      <c r="N112" s="71">
        <v>0</v>
      </c>
      <c r="O112" s="72" t="s">
        <v>615</v>
      </c>
      <c r="P112" s="71">
        <v>0</v>
      </c>
      <c r="Q112" s="72" t="s">
        <v>956</v>
      </c>
      <c r="R112" s="72" t="s">
        <v>957</v>
      </c>
      <c r="S112" s="72" t="s">
        <v>1087</v>
      </c>
      <c r="T112" s="71">
        <v>33</v>
      </c>
      <c r="U112" s="72" t="s">
        <v>952</v>
      </c>
      <c r="V112" s="71">
        <v>280</v>
      </c>
      <c r="W112" s="72"/>
      <c r="X112" s="72" t="s">
        <v>228</v>
      </c>
      <c r="Y112" s="71">
        <v>1</v>
      </c>
      <c r="Z112" s="72" t="s">
        <v>614</v>
      </c>
      <c r="AA112" s="72"/>
      <c r="AB112" s="71">
        <v>0</v>
      </c>
      <c r="AC112" s="71"/>
      <c r="AD112" s="71"/>
      <c r="AE112" s="72"/>
      <c r="AF112" s="72"/>
      <c r="AG112" s="71"/>
      <c r="AH112" s="71"/>
      <c r="AI112" s="71"/>
      <c r="AJ112" s="72"/>
      <c r="AK112" s="72"/>
      <c r="AL112" s="71"/>
      <c r="AM112" s="71"/>
      <c r="AN112" s="71"/>
      <c r="AO112" s="72"/>
      <c r="AP112" s="71"/>
      <c r="AQ112" s="72"/>
      <c r="AR112" s="71"/>
      <c r="AS112" s="71"/>
      <c r="AT112" s="71"/>
      <c r="AU112" s="71"/>
      <c r="AV112" s="71"/>
      <c r="AW112" s="72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2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2"/>
      <c r="GJ112" s="71"/>
      <c r="GK112" s="71"/>
      <c r="GL112" s="71"/>
      <c r="GM112" s="72"/>
      <c r="GN112" s="72"/>
      <c r="GO112" s="71"/>
      <c r="GP112" s="71"/>
      <c r="GQ112" s="71"/>
      <c r="GR112" s="72"/>
      <c r="GS112" s="72"/>
      <c r="GT112" s="71"/>
      <c r="GU112" s="72"/>
      <c r="GV112" s="72"/>
      <c r="GW112" s="71">
        <v>28</v>
      </c>
      <c r="GX112" s="71">
        <v>280</v>
      </c>
      <c r="GY112" s="71">
        <v>1054</v>
      </c>
      <c r="GZ112" s="71">
        <v>11635</v>
      </c>
      <c r="HA112" s="71">
        <v>201</v>
      </c>
      <c r="HB112" s="72" t="s">
        <v>9</v>
      </c>
      <c r="HC112" s="71">
        <v>0</v>
      </c>
      <c r="HD112" s="71">
        <v>0</v>
      </c>
      <c r="HE112" s="71">
        <v>45</v>
      </c>
      <c r="HF112" s="71">
        <v>560</v>
      </c>
    </row>
    <row r="113" spans="1:214" ht="12.75">
      <c r="A113" s="71">
        <v>1</v>
      </c>
      <c r="B113" s="72" t="s">
        <v>604</v>
      </c>
      <c r="C113" s="72" t="s">
        <v>605</v>
      </c>
      <c r="D113" s="72" t="s">
        <v>606</v>
      </c>
      <c r="E113" s="72" t="s">
        <v>607</v>
      </c>
      <c r="F113" s="72" t="s">
        <v>607</v>
      </c>
      <c r="G113" s="72" t="s">
        <v>953</v>
      </c>
      <c r="H113" s="72" t="s">
        <v>608</v>
      </c>
      <c r="I113" s="72" t="s">
        <v>954</v>
      </c>
      <c r="J113" s="72" t="s">
        <v>245</v>
      </c>
      <c r="K113" s="71">
        <v>4</v>
      </c>
      <c r="L113" s="72" t="s">
        <v>955</v>
      </c>
      <c r="M113" s="72" t="s">
        <v>67</v>
      </c>
      <c r="N113" s="71">
        <v>0</v>
      </c>
      <c r="O113" s="72" t="s">
        <v>615</v>
      </c>
      <c r="P113" s="71">
        <v>0</v>
      </c>
      <c r="Q113" s="72" t="s">
        <v>956</v>
      </c>
      <c r="R113" s="72" t="s">
        <v>957</v>
      </c>
      <c r="S113" s="72" t="s">
        <v>1087</v>
      </c>
      <c r="T113" s="71">
        <v>33</v>
      </c>
      <c r="U113" s="72" t="s">
        <v>952</v>
      </c>
      <c r="V113" s="71">
        <v>280</v>
      </c>
      <c r="W113" s="72"/>
      <c r="X113" s="72" t="s">
        <v>228</v>
      </c>
      <c r="Y113" s="71">
        <v>1</v>
      </c>
      <c r="Z113" s="72" t="s">
        <v>614</v>
      </c>
      <c r="AA113" s="72"/>
      <c r="AB113" s="71">
        <v>0</v>
      </c>
      <c r="AC113" s="71"/>
      <c r="AD113" s="71"/>
      <c r="AE113" s="72"/>
      <c r="AF113" s="72"/>
      <c r="AG113" s="71"/>
      <c r="AH113" s="71"/>
      <c r="AI113" s="71"/>
      <c r="AJ113" s="72"/>
      <c r="AK113" s="72"/>
      <c r="AL113" s="71"/>
      <c r="AM113" s="71"/>
      <c r="AN113" s="71"/>
      <c r="AO113" s="72"/>
      <c r="AP113" s="71"/>
      <c r="AQ113" s="72"/>
      <c r="AR113" s="71"/>
      <c r="AS113" s="71"/>
      <c r="AT113" s="71"/>
      <c r="AU113" s="71"/>
      <c r="AV113" s="71"/>
      <c r="AW113" s="72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2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2"/>
      <c r="GJ113" s="71"/>
      <c r="GK113" s="71"/>
      <c r="GL113" s="71"/>
      <c r="GM113" s="72"/>
      <c r="GN113" s="72"/>
      <c r="GO113" s="71"/>
      <c r="GP113" s="71"/>
      <c r="GQ113" s="71"/>
      <c r="GR113" s="72"/>
      <c r="GS113" s="72"/>
      <c r="GT113" s="71"/>
      <c r="GU113" s="72"/>
      <c r="GV113" s="72"/>
      <c r="GW113" s="71">
        <v>28</v>
      </c>
      <c r="GX113" s="71">
        <v>280</v>
      </c>
      <c r="GY113" s="71">
        <v>1054</v>
      </c>
      <c r="GZ113" s="71">
        <v>11635</v>
      </c>
      <c r="HA113" s="71">
        <v>155</v>
      </c>
      <c r="HB113" s="72" t="s">
        <v>255</v>
      </c>
      <c r="HC113" s="71">
        <v>5</v>
      </c>
      <c r="HD113" s="71">
        <v>50</v>
      </c>
      <c r="HE113" s="71">
        <v>141</v>
      </c>
      <c r="HF113" s="71">
        <v>1540</v>
      </c>
    </row>
    <row r="114" spans="1:214" ht="12.75">
      <c r="A114" s="71">
        <v>1</v>
      </c>
      <c r="B114" s="72" t="s">
        <v>604</v>
      </c>
      <c r="C114" s="72" t="s">
        <v>605</v>
      </c>
      <c r="D114" s="72" t="s">
        <v>606</v>
      </c>
      <c r="E114" s="72" t="s">
        <v>607</v>
      </c>
      <c r="F114" s="72" t="s">
        <v>607</v>
      </c>
      <c r="G114" s="72" t="s">
        <v>953</v>
      </c>
      <c r="H114" s="72" t="s">
        <v>608</v>
      </c>
      <c r="I114" s="72" t="s">
        <v>954</v>
      </c>
      <c r="J114" s="72" t="s">
        <v>245</v>
      </c>
      <c r="K114" s="71">
        <v>4</v>
      </c>
      <c r="L114" s="72" t="s">
        <v>955</v>
      </c>
      <c r="M114" s="72" t="s">
        <v>67</v>
      </c>
      <c r="N114" s="71">
        <v>0</v>
      </c>
      <c r="O114" s="72" t="s">
        <v>615</v>
      </c>
      <c r="P114" s="71">
        <v>0</v>
      </c>
      <c r="Q114" s="72" t="s">
        <v>956</v>
      </c>
      <c r="R114" s="72" t="s">
        <v>957</v>
      </c>
      <c r="S114" s="72" t="s">
        <v>1087</v>
      </c>
      <c r="T114" s="71">
        <v>33</v>
      </c>
      <c r="U114" s="72" t="s">
        <v>952</v>
      </c>
      <c r="V114" s="71">
        <v>280</v>
      </c>
      <c r="W114" s="72"/>
      <c r="X114" s="72" t="s">
        <v>228</v>
      </c>
      <c r="Y114" s="71">
        <v>1</v>
      </c>
      <c r="Z114" s="72" t="s">
        <v>614</v>
      </c>
      <c r="AA114" s="72"/>
      <c r="AB114" s="71">
        <v>0</v>
      </c>
      <c r="AC114" s="71"/>
      <c r="AD114" s="71"/>
      <c r="AE114" s="72"/>
      <c r="AF114" s="72"/>
      <c r="AG114" s="71"/>
      <c r="AH114" s="71"/>
      <c r="AI114" s="71"/>
      <c r="AJ114" s="72"/>
      <c r="AK114" s="72"/>
      <c r="AL114" s="71"/>
      <c r="AM114" s="71"/>
      <c r="AN114" s="71"/>
      <c r="AO114" s="72"/>
      <c r="AP114" s="71"/>
      <c r="AQ114" s="72"/>
      <c r="AR114" s="71"/>
      <c r="AS114" s="71"/>
      <c r="AT114" s="71"/>
      <c r="AU114" s="71"/>
      <c r="AV114" s="71"/>
      <c r="AW114" s="72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2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2"/>
      <c r="GJ114" s="71"/>
      <c r="GK114" s="71"/>
      <c r="GL114" s="71"/>
      <c r="GM114" s="72"/>
      <c r="GN114" s="72"/>
      <c r="GO114" s="71"/>
      <c r="GP114" s="71"/>
      <c r="GQ114" s="71"/>
      <c r="GR114" s="72"/>
      <c r="GS114" s="72"/>
      <c r="GT114" s="71"/>
      <c r="GU114" s="72"/>
      <c r="GV114" s="72"/>
      <c r="GW114" s="71">
        <v>28</v>
      </c>
      <c r="GX114" s="71">
        <v>280</v>
      </c>
      <c r="GY114" s="71">
        <v>1054</v>
      </c>
      <c r="GZ114" s="71">
        <v>11635</v>
      </c>
      <c r="HA114" s="71">
        <v>81</v>
      </c>
      <c r="HB114" s="72" t="s">
        <v>256</v>
      </c>
      <c r="HC114" s="71">
        <v>4</v>
      </c>
      <c r="HD114" s="71"/>
      <c r="HE114" s="71"/>
      <c r="HF114" s="71"/>
    </row>
    <row r="115" ht="12.75">
      <c r="A115" s="73" t="s">
        <v>345</v>
      </c>
    </row>
    <row r="116" spans="1:209" ht="12.75">
      <c r="A116" t="s">
        <v>349</v>
      </c>
      <c r="B116" t="s">
        <v>350</v>
      </c>
      <c r="C116" t="s">
        <v>351</v>
      </c>
      <c r="D116" t="s">
        <v>352</v>
      </c>
      <c r="E116" t="s">
        <v>353</v>
      </c>
      <c r="F116" t="s">
        <v>354</v>
      </c>
      <c r="G116" t="s">
        <v>355</v>
      </c>
      <c r="H116" t="s">
        <v>356</v>
      </c>
      <c r="I116" t="s">
        <v>357</v>
      </c>
      <c r="J116" t="s">
        <v>358</v>
      </c>
      <c r="K116" t="s">
        <v>359</v>
      </c>
      <c r="L116" t="s">
        <v>360</v>
      </c>
      <c r="M116" t="s">
        <v>361</v>
      </c>
      <c r="N116" t="s">
        <v>362</v>
      </c>
      <c r="O116" t="s">
        <v>363</v>
      </c>
      <c r="P116" t="s">
        <v>364</v>
      </c>
      <c r="Q116" t="s">
        <v>365</v>
      </c>
      <c r="R116" t="s">
        <v>367</v>
      </c>
      <c r="S116" t="s">
        <v>368</v>
      </c>
      <c r="T116" t="s">
        <v>369</v>
      </c>
      <c r="U116" t="s">
        <v>93</v>
      </c>
      <c r="V116" t="s">
        <v>370</v>
      </c>
      <c r="W116" t="s">
        <v>371</v>
      </c>
      <c r="X116" t="s">
        <v>372</v>
      </c>
      <c r="Y116" t="s">
        <v>373</v>
      </c>
      <c r="Z116" t="s">
        <v>374</v>
      </c>
      <c r="AA116" t="s">
        <v>375</v>
      </c>
      <c r="AB116" t="s">
        <v>400</v>
      </c>
      <c r="AC116" t="s">
        <v>401</v>
      </c>
      <c r="AD116" t="s">
        <v>402</v>
      </c>
      <c r="AE116" t="s">
        <v>403</v>
      </c>
      <c r="AF116" t="s">
        <v>404</v>
      </c>
      <c r="AG116" t="s">
        <v>405</v>
      </c>
      <c r="AH116" t="s">
        <v>399</v>
      </c>
      <c r="AI116" t="s">
        <v>406</v>
      </c>
      <c r="AJ116" t="s">
        <v>407</v>
      </c>
      <c r="AK116" t="s">
        <v>408</v>
      </c>
      <c r="AL116" t="s">
        <v>649</v>
      </c>
      <c r="AM116" t="s">
        <v>409</v>
      </c>
      <c r="AN116" t="s">
        <v>410</v>
      </c>
      <c r="AO116" t="s">
        <v>411</v>
      </c>
      <c r="AP116" t="s">
        <v>650</v>
      </c>
      <c r="AQ116" t="s">
        <v>651</v>
      </c>
      <c r="AR116" t="s">
        <v>412</v>
      </c>
      <c r="AS116" t="s">
        <v>413</v>
      </c>
      <c r="AT116" t="s">
        <v>652</v>
      </c>
      <c r="AU116" t="s">
        <v>414</v>
      </c>
      <c r="AV116" t="s">
        <v>415</v>
      </c>
      <c r="AW116" t="s">
        <v>416</v>
      </c>
      <c r="AX116" t="s">
        <v>417</v>
      </c>
      <c r="AY116" t="s">
        <v>418</v>
      </c>
      <c r="AZ116" t="s">
        <v>653</v>
      </c>
      <c r="BA116" t="s">
        <v>419</v>
      </c>
      <c r="BB116" t="s">
        <v>654</v>
      </c>
      <c r="BC116" t="s">
        <v>655</v>
      </c>
      <c r="BD116" t="s">
        <v>420</v>
      </c>
      <c r="BE116" t="s">
        <v>656</v>
      </c>
      <c r="BF116" t="s">
        <v>657</v>
      </c>
      <c r="BG116" t="s">
        <v>658</v>
      </c>
      <c r="BH116" t="s">
        <v>421</v>
      </c>
      <c r="BI116" t="s">
        <v>422</v>
      </c>
      <c r="BJ116" t="s">
        <v>659</v>
      </c>
      <c r="BK116" t="s">
        <v>660</v>
      </c>
      <c r="BL116" t="s">
        <v>661</v>
      </c>
      <c r="BM116" t="s">
        <v>423</v>
      </c>
      <c r="BN116" t="s">
        <v>662</v>
      </c>
      <c r="BO116" t="s">
        <v>663</v>
      </c>
      <c r="BP116" t="s">
        <v>664</v>
      </c>
      <c r="BQ116" t="s">
        <v>424</v>
      </c>
      <c r="BR116" t="s">
        <v>425</v>
      </c>
      <c r="BS116" t="s">
        <v>665</v>
      </c>
      <c r="BT116" t="s">
        <v>666</v>
      </c>
      <c r="BU116" t="s">
        <v>426</v>
      </c>
      <c r="BV116" t="s">
        <v>667</v>
      </c>
      <c r="BW116" t="s">
        <v>668</v>
      </c>
      <c r="BX116" t="s">
        <v>669</v>
      </c>
      <c r="BY116" t="s">
        <v>670</v>
      </c>
      <c r="BZ116" t="s">
        <v>671</v>
      </c>
      <c r="CA116" t="s">
        <v>672</v>
      </c>
      <c r="CB116" t="s">
        <v>673</v>
      </c>
      <c r="CC116" t="s">
        <v>674</v>
      </c>
      <c r="CD116" t="s">
        <v>675</v>
      </c>
      <c r="CE116" t="s">
        <v>676</v>
      </c>
      <c r="CF116" t="s">
        <v>677</v>
      </c>
      <c r="CG116" t="s">
        <v>678</v>
      </c>
      <c r="CH116" t="s">
        <v>679</v>
      </c>
      <c r="CI116" t="s">
        <v>427</v>
      </c>
      <c r="CJ116" t="s">
        <v>680</v>
      </c>
      <c r="CK116" t="s">
        <v>428</v>
      </c>
      <c r="CL116" t="s">
        <v>681</v>
      </c>
      <c r="CM116" t="s">
        <v>429</v>
      </c>
      <c r="CN116" t="s">
        <v>682</v>
      </c>
      <c r="CO116" t="s">
        <v>683</v>
      </c>
      <c r="CP116" t="s">
        <v>684</v>
      </c>
      <c r="CQ116" t="s">
        <v>685</v>
      </c>
      <c r="CR116" t="s">
        <v>686</v>
      </c>
      <c r="CS116" t="s">
        <v>430</v>
      </c>
      <c r="CT116" t="s">
        <v>431</v>
      </c>
      <c r="CU116" t="s">
        <v>687</v>
      </c>
      <c r="CV116" t="s">
        <v>688</v>
      </c>
      <c r="CW116" t="s">
        <v>689</v>
      </c>
      <c r="CX116" t="s">
        <v>505</v>
      </c>
      <c r="CY116" t="s">
        <v>690</v>
      </c>
      <c r="CZ116" t="s">
        <v>691</v>
      </c>
      <c r="DA116" t="s">
        <v>432</v>
      </c>
      <c r="DB116" t="s">
        <v>433</v>
      </c>
      <c r="DC116" t="s">
        <v>434</v>
      </c>
      <c r="DD116" t="s">
        <v>435</v>
      </c>
      <c r="DE116" t="s">
        <v>692</v>
      </c>
      <c r="DF116" t="s">
        <v>693</v>
      </c>
      <c r="DG116" t="s">
        <v>436</v>
      </c>
      <c r="DH116" t="s">
        <v>381</v>
      </c>
      <c r="DI116" t="s">
        <v>437</v>
      </c>
      <c r="DJ116" t="s">
        <v>694</v>
      </c>
      <c r="DK116" t="s">
        <v>695</v>
      </c>
      <c r="DL116" t="s">
        <v>696</v>
      </c>
      <c r="DM116" t="s">
        <v>697</v>
      </c>
      <c r="DN116" t="s">
        <v>698</v>
      </c>
      <c r="DO116" t="s">
        <v>699</v>
      </c>
      <c r="DP116" t="s">
        <v>700</v>
      </c>
      <c r="DQ116" t="s">
        <v>701</v>
      </c>
      <c r="DR116" t="s">
        <v>702</v>
      </c>
      <c r="DS116" t="s">
        <v>703</v>
      </c>
      <c r="DT116" t="s">
        <v>704</v>
      </c>
      <c r="DU116" t="s">
        <v>705</v>
      </c>
      <c r="DV116" t="s">
        <v>706</v>
      </c>
      <c r="DW116" t="s">
        <v>707</v>
      </c>
      <c r="DX116" t="s">
        <v>708</v>
      </c>
      <c r="DY116" t="s">
        <v>709</v>
      </c>
      <c r="DZ116" t="s">
        <v>438</v>
      </c>
      <c r="EA116" t="s">
        <v>439</v>
      </c>
      <c r="EB116" t="s">
        <v>710</v>
      </c>
      <c r="EC116" t="s">
        <v>711</v>
      </c>
      <c r="ED116" t="s">
        <v>712</v>
      </c>
      <c r="EE116" t="s">
        <v>713</v>
      </c>
      <c r="EF116" t="s">
        <v>530</v>
      </c>
      <c r="EG116" t="s">
        <v>714</v>
      </c>
      <c r="EH116" t="s">
        <v>715</v>
      </c>
      <c r="EI116" t="s">
        <v>716</v>
      </c>
      <c r="EJ116" t="s">
        <v>534</v>
      </c>
      <c r="EK116" t="s">
        <v>717</v>
      </c>
      <c r="EL116" t="s">
        <v>718</v>
      </c>
      <c r="EM116" t="s">
        <v>719</v>
      </c>
      <c r="EN116" t="s">
        <v>720</v>
      </c>
      <c r="EO116" t="s">
        <v>721</v>
      </c>
      <c r="EP116" t="s">
        <v>440</v>
      </c>
      <c r="EQ116" t="s">
        <v>441</v>
      </c>
      <c r="ER116" t="s">
        <v>722</v>
      </c>
      <c r="ES116" t="s">
        <v>723</v>
      </c>
      <c r="ET116" t="s">
        <v>724</v>
      </c>
      <c r="EU116" t="s">
        <v>442</v>
      </c>
      <c r="EV116" t="s">
        <v>725</v>
      </c>
      <c r="EW116" t="s">
        <v>726</v>
      </c>
      <c r="EX116" t="s">
        <v>727</v>
      </c>
      <c r="EY116" t="s">
        <v>728</v>
      </c>
      <c r="EZ116" t="s">
        <v>729</v>
      </c>
      <c r="FA116" t="s">
        <v>730</v>
      </c>
      <c r="FB116" t="s">
        <v>731</v>
      </c>
      <c r="FC116" t="s">
        <v>550</v>
      </c>
      <c r="FD116" t="s">
        <v>732</v>
      </c>
      <c r="FE116" t="s">
        <v>733</v>
      </c>
      <c r="FF116" t="s">
        <v>734</v>
      </c>
      <c r="FG116" t="s">
        <v>735</v>
      </c>
      <c r="FH116" t="s">
        <v>736</v>
      </c>
      <c r="FI116" t="s">
        <v>737</v>
      </c>
      <c r="FJ116" t="s">
        <v>738</v>
      </c>
      <c r="FK116" t="s">
        <v>739</v>
      </c>
      <c r="FL116" t="s">
        <v>740</v>
      </c>
      <c r="FM116" t="s">
        <v>443</v>
      </c>
      <c r="FN116" t="s">
        <v>444</v>
      </c>
      <c r="FO116" t="s">
        <v>445</v>
      </c>
      <c r="FP116" t="s">
        <v>741</v>
      </c>
      <c r="FQ116" t="s">
        <v>742</v>
      </c>
      <c r="FR116" t="s">
        <v>743</v>
      </c>
      <c r="FS116" t="s">
        <v>744</v>
      </c>
      <c r="FT116" t="s">
        <v>564</v>
      </c>
      <c r="FU116" t="s">
        <v>745</v>
      </c>
      <c r="FV116" t="s">
        <v>566</v>
      </c>
      <c r="FW116" t="s">
        <v>746</v>
      </c>
      <c r="FX116" t="s">
        <v>747</v>
      </c>
      <c r="FY116" t="s">
        <v>569</v>
      </c>
      <c r="FZ116" t="s">
        <v>748</v>
      </c>
      <c r="GA116" t="s">
        <v>446</v>
      </c>
      <c r="GB116" t="s">
        <v>447</v>
      </c>
      <c r="GC116" t="s">
        <v>571</v>
      </c>
      <c r="GD116" t="s">
        <v>448</v>
      </c>
      <c r="GE116" t="s">
        <v>449</v>
      </c>
      <c r="GF116" t="s">
        <v>450</v>
      </c>
      <c r="GG116" t="s">
        <v>451</v>
      </c>
      <c r="GH116" t="s">
        <v>749</v>
      </c>
      <c r="GI116" t="s">
        <v>750</v>
      </c>
      <c r="GJ116" t="s">
        <v>452</v>
      </c>
      <c r="GK116" t="s">
        <v>453</v>
      </c>
      <c r="GL116" t="s">
        <v>454</v>
      </c>
      <c r="GM116" t="s">
        <v>455</v>
      </c>
      <c r="GN116" t="s">
        <v>456</v>
      </c>
      <c r="GO116" t="s">
        <v>457</v>
      </c>
      <c r="GP116" t="s">
        <v>458</v>
      </c>
      <c r="GQ116" t="s">
        <v>990</v>
      </c>
      <c r="GR116" t="s">
        <v>460</v>
      </c>
      <c r="GS116" t="s">
        <v>991</v>
      </c>
      <c r="GT116" t="s">
        <v>461</v>
      </c>
      <c r="GU116" t="s">
        <v>462</v>
      </c>
      <c r="GV116" t="s">
        <v>752</v>
      </c>
      <c r="GW116" t="s">
        <v>753</v>
      </c>
      <c r="GX116" t="s">
        <v>992</v>
      </c>
      <c r="GY116" t="s">
        <v>463</v>
      </c>
      <c r="GZ116" t="s">
        <v>993</v>
      </c>
      <c r="HA116" t="s">
        <v>994</v>
      </c>
    </row>
    <row r="117" spans="1:205" ht="12.75">
      <c r="A117">
        <v>1</v>
      </c>
      <c r="B117" s="59" t="s">
        <v>604</v>
      </c>
      <c r="C117" s="59" t="s">
        <v>605</v>
      </c>
      <c r="D117" s="59" t="s">
        <v>606</v>
      </c>
      <c r="E117" s="59" t="s">
        <v>607</v>
      </c>
      <c r="F117" s="59" t="s">
        <v>607</v>
      </c>
      <c r="G117" s="59" t="s">
        <v>995</v>
      </c>
      <c r="H117" s="59" t="s">
        <v>608</v>
      </c>
      <c r="I117" s="59" t="s">
        <v>996</v>
      </c>
      <c r="J117" s="59" t="s">
        <v>243</v>
      </c>
      <c r="K117">
        <v>2</v>
      </c>
      <c r="L117" s="59" t="s">
        <v>997</v>
      </c>
      <c r="M117" s="59" t="s">
        <v>67</v>
      </c>
      <c r="N117">
        <v>0</v>
      </c>
      <c r="O117" s="59" t="s">
        <v>615</v>
      </c>
      <c r="P117">
        <v>0</v>
      </c>
      <c r="Q117" s="59"/>
      <c r="R117" s="59" t="s">
        <v>1088</v>
      </c>
      <c r="S117">
        <v>80</v>
      </c>
      <c r="T117" s="59" t="s">
        <v>345</v>
      </c>
      <c r="U117">
        <v>2025</v>
      </c>
      <c r="V117" s="59"/>
      <c r="W117" s="59" t="s">
        <v>230</v>
      </c>
      <c r="X117">
        <v>3</v>
      </c>
      <c r="Y117" s="59" t="s">
        <v>614</v>
      </c>
      <c r="Z117" s="59" t="s">
        <v>1044</v>
      </c>
      <c r="AA117">
        <v>115</v>
      </c>
      <c r="AB117">
        <v>2</v>
      </c>
      <c r="AC117" s="59" t="s">
        <v>998</v>
      </c>
      <c r="AD117" s="59" t="s">
        <v>619</v>
      </c>
      <c r="AE117">
        <v>54</v>
      </c>
      <c r="AF117">
        <v>0</v>
      </c>
      <c r="AG117">
        <v>17</v>
      </c>
      <c r="AI117" s="59"/>
      <c r="AJ117" s="59"/>
      <c r="AK117">
        <v>239</v>
      </c>
      <c r="AL117">
        <v>0</v>
      </c>
      <c r="AN117" s="59"/>
      <c r="AP117" s="59"/>
      <c r="AR117">
        <v>20544</v>
      </c>
      <c r="AS117">
        <v>0</v>
      </c>
      <c r="AT117">
        <v>5569</v>
      </c>
      <c r="AU117">
        <v>17</v>
      </c>
      <c r="AV117" s="59" t="s">
        <v>624</v>
      </c>
      <c r="AW117">
        <v>2720</v>
      </c>
      <c r="AX117">
        <v>179</v>
      </c>
      <c r="AY117">
        <v>68</v>
      </c>
      <c r="AZ117">
        <v>1370</v>
      </c>
      <c r="BA117">
        <v>476</v>
      </c>
      <c r="BB117">
        <v>-1</v>
      </c>
      <c r="BC117">
        <v>86</v>
      </c>
      <c r="BD117">
        <v>7.84</v>
      </c>
      <c r="BE117">
        <v>238</v>
      </c>
      <c r="BF117">
        <v>204</v>
      </c>
      <c r="BG117">
        <v>1379</v>
      </c>
      <c r="BH117">
        <v>13610</v>
      </c>
      <c r="BI117">
        <v>-1</v>
      </c>
      <c r="BJ117">
        <v>97</v>
      </c>
      <c r="BK117">
        <v>3.92</v>
      </c>
      <c r="BL117">
        <v>97</v>
      </c>
      <c r="BM117">
        <v>1175</v>
      </c>
      <c r="BN117">
        <v>-1</v>
      </c>
      <c r="BO117">
        <v>104</v>
      </c>
      <c r="BP117">
        <v>104</v>
      </c>
      <c r="BQ117">
        <v>19</v>
      </c>
      <c r="BR117">
        <v>17</v>
      </c>
      <c r="BS117">
        <v>13331</v>
      </c>
      <c r="BT117">
        <v>13331</v>
      </c>
      <c r="BU117">
        <v>46.67</v>
      </c>
      <c r="BV117">
        <v>-1</v>
      </c>
      <c r="BW117">
        <v>-1</v>
      </c>
      <c r="BX117">
        <v>0</v>
      </c>
      <c r="BY117">
        <v>-1</v>
      </c>
      <c r="BZ117">
        <v>0</v>
      </c>
      <c r="CA117">
        <v>-1</v>
      </c>
      <c r="CB117">
        <v>0</v>
      </c>
      <c r="CC117">
        <v>-1</v>
      </c>
      <c r="CD117">
        <v>0</v>
      </c>
      <c r="CE117">
        <v>-1</v>
      </c>
      <c r="CF117">
        <v>0</v>
      </c>
      <c r="CG117">
        <v>-1</v>
      </c>
      <c r="CH117">
        <v>0</v>
      </c>
      <c r="CI117">
        <v>506.9</v>
      </c>
      <c r="CJ117">
        <v>1763</v>
      </c>
      <c r="CK117">
        <v>1485</v>
      </c>
      <c r="CL117">
        <v>0</v>
      </c>
      <c r="CM117">
        <v>3.2</v>
      </c>
      <c r="CN117">
        <v>137.4</v>
      </c>
      <c r="CO117">
        <v>259</v>
      </c>
      <c r="CP117">
        <v>258</v>
      </c>
      <c r="CQ117">
        <v>0</v>
      </c>
      <c r="CR117">
        <v>1.88</v>
      </c>
      <c r="CS117">
        <v>6.15</v>
      </c>
      <c r="CT117">
        <v>155</v>
      </c>
      <c r="CU117">
        <v>3.2</v>
      </c>
      <c r="CV117">
        <v>6.15</v>
      </c>
      <c r="CW117">
        <v>155</v>
      </c>
      <c r="CX117">
        <v>1.88</v>
      </c>
      <c r="CY117">
        <v>2960</v>
      </c>
      <c r="CZ117">
        <v>3513</v>
      </c>
      <c r="DA117">
        <v>250</v>
      </c>
      <c r="DB117">
        <v>3.42</v>
      </c>
      <c r="DC117">
        <v>195</v>
      </c>
      <c r="DD117">
        <v>13.93</v>
      </c>
      <c r="DE117">
        <v>112</v>
      </c>
      <c r="DF117">
        <v>31.85</v>
      </c>
      <c r="DG117">
        <v>16.01</v>
      </c>
      <c r="DH117">
        <v>735</v>
      </c>
      <c r="DI117">
        <v>12</v>
      </c>
      <c r="DJ117">
        <v>3</v>
      </c>
      <c r="DK117">
        <v>105</v>
      </c>
      <c r="DL117">
        <v>12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6.15</v>
      </c>
      <c r="DU117">
        <v>155</v>
      </c>
      <c r="DV117">
        <v>0</v>
      </c>
      <c r="DW117">
        <v>228</v>
      </c>
      <c r="DX117">
        <v>781</v>
      </c>
      <c r="DY117">
        <v>55</v>
      </c>
      <c r="DZ117">
        <v>-1</v>
      </c>
      <c r="EA117">
        <v>-1</v>
      </c>
      <c r="EB117">
        <v>3.42</v>
      </c>
      <c r="EC117">
        <v>195</v>
      </c>
      <c r="ED117">
        <v>13.93</v>
      </c>
      <c r="EE117">
        <v>112</v>
      </c>
      <c r="EF117">
        <v>31.85</v>
      </c>
      <c r="EG117">
        <v>16.01</v>
      </c>
      <c r="EH117">
        <v>735</v>
      </c>
      <c r="EI117">
        <v>1053</v>
      </c>
      <c r="EJ117">
        <v>1053</v>
      </c>
      <c r="EK117">
        <v>1053</v>
      </c>
      <c r="EL117">
        <v>1053</v>
      </c>
      <c r="EM117">
        <v>1053</v>
      </c>
      <c r="EN117">
        <v>1053</v>
      </c>
      <c r="EO117">
        <v>-1</v>
      </c>
      <c r="EP117">
        <v>-1</v>
      </c>
      <c r="EQ117" s="59"/>
      <c r="ER117">
        <v>1053</v>
      </c>
      <c r="ES117">
        <v>4.27</v>
      </c>
      <c r="ET117">
        <v>0</v>
      </c>
      <c r="EU117">
        <v>0</v>
      </c>
      <c r="EV117">
        <v>112</v>
      </c>
      <c r="EW117">
        <v>735</v>
      </c>
      <c r="EX117">
        <v>27.93</v>
      </c>
      <c r="EY117">
        <v>27.93</v>
      </c>
      <c r="EZ117">
        <v>27.93</v>
      </c>
      <c r="FA117">
        <v>27.93</v>
      </c>
      <c r="FB117">
        <v>27.93</v>
      </c>
      <c r="FC117">
        <v>27.93</v>
      </c>
      <c r="FD117">
        <v>0</v>
      </c>
      <c r="FE117">
        <v>0</v>
      </c>
      <c r="FF117">
        <v>17</v>
      </c>
      <c r="FG117">
        <v>6.15</v>
      </c>
      <c r="FH117">
        <v>155</v>
      </c>
      <c r="FI117">
        <v>13331</v>
      </c>
      <c r="FJ117">
        <v>13331</v>
      </c>
      <c r="FK117">
        <v>46.67</v>
      </c>
      <c r="FL117">
        <v>-1</v>
      </c>
      <c r="FM117">
        <v>0</v>
      </c>
      <c r="FN117">
        <v>0</v>
      </c>
      <c r="FO117">
        <v>0</v>
      </c>
      <c r="FP117">
        <v>0</v>
      </c>
      <c r="FQ117">
        <v>400</v>
      </c>
      <c r="FR117">
        <v>0</v>
      </c>
      <c r="FS117">
        <v>7.51</v>
      </c>
      <c r="FT117">
        <v>0</v>
      </c>
      <c r="FU117">
        <v>0</v>
      </c>
      <c r="FV117">
        <v>5</v>
      </c>
      <c r="FW117">
        <v>0</v>
      </c>
      <c r="FX117">
        <v>0</v>
      </c>
      <c r="FY117">
        <v>5</v>
      </c>
      <c r="FZ117">
        <v>0</v>
      </c>
      <c r="GA117">
        <v>0</v>
      </c>
      <c r="GB117">
        <v>0</v>
      </c>
      <c r="GC117">
        <v>0</v>
      </c>
      <c r="GH117" s="59"/>
      <c r="GL117" s="59"/>
      <c r="GM117" s="59"/>
      <c r="GQ117" s="59"/>
      <c r="GW117" s="59"/>
    </row>
    <row r="118" spans="1:205" ht="12.75">
      <c r="A118">
        <v>1</v>
      </c>
      <c r="B118" s="59" t="s">
        <v>604</v>
      </c>
      <c r="C118" s="59" t="s">
        <v>605</v>
      </c>
      <c r="D118" s="59" t="s">
        <v>606</v>
      </c>
      <c r="E118" s="59" t="s">
        <v>607</v>
      </c>
      <c r="F118" s="59" t="s">
        <v>607</v>
      </c>
      <c r="G118" s="59" t="s">
        <v>995</v>
      </c>
      <c r="H118" s="59" t="s">
        <v>608</v>
      </c>
      <c r="I118" s="59" t="s">
        <v>996</v>
      </c>
      <c r="J118" s="59" t="s">
        <v>243</v>
      </c>
      <c r="K118">
        <v>2</v>
      </c>
      <c r="L118" s="59" t="s">
        <v>997</v>
      </c>
      <c r="M118" s="59" t="s">
        <v>67</v>
      </c>
      <c r="N118">
        <v>0</v>
      </c>
      <c r="O118" s="59" t="s">
        <v>615</v>
      </c>
      <c r="P118">
        <v>0</v>
      </c>
      <c r="Q118" s="59"/>
      <c r="R118" s="59" t="s">
        <v>1088</v>
      </c>
      <c r="S118">
        <v>80</v>
      </c>
      <c r="T118" s="59" t="s">
        <v>345</v>
      </c>
      <c r="U118">
        <v>2025</v>
      </c>
      <c r="V118" s="59"/>
      <c r="W118" s="59" t="s">
        <v>230</v>
      </c>
      <c r="X118">
        <v>3</v>
      </c>
      <c r="Y118" s="59" t="s">
        <v>614</v>
      </c>
      <c r="Z118" s="59" t="s">
        <v>1044</v>
      </c>
      <c r="AA118">
        <v>115</v>
      </c>
      <c r="AB118">
        <v>1</v>
      </c>
      <c r="AC118" s="59" t="s">
        <v>999</v>
      </c>
      <c r="AD118" s="59" t="s">
        <v>1000</v>
      </c>
      <c r="AE118">
        <v>7</v>
      </c>
      <c r="AF118">
        <v>57</v>
      </c>
      <c r="AG118">
        <v>7</v>
      </c>
      <c r="AH118">
        <v>1</v>
      </c>
      <c r="AI118" s="59"/>
      <c r="AJ118" s="59"/>
      <c r="AK118">
        <v>239</v>
      </c>
      <c r="AL118">
        <v>0</v>
      </c>
      <c r="AN118" s="59"/>
      <c r="AP118" s="59"/>
      <c r="AR118">
        <v>20544</v>
      </c>
      <c r="AS118">
        <v>0</v>
      </c>
      <c r="AT118">
        <v>5569</v>
      </c>
      <c r="AU118">
        <v>17</v>
      </c>
      <c r="AV118" s="59" t="s">
        <v>624</v>
      </c>
      <c r="AW118">
        <v>2720</v>
      </c>
      <c r="AX118">
        <v>179</v>
      </c>
      <c r="AY118">
        <v>68</v>
      </c>
      <c r="AZ118">
        <v>1370</v>
      </c>
      <c r="BA118">
        <v>476</v>
      </c>
      <c r="BB118">
        <v>-1</v>
      </c>
      <c r="BC118">
        <v>86</v>
      </c>
      <c r="BD118">
        <v>7.84</v>
      </c>
      <c r="BE118">
        <v>238</v>
      </c>
      <c r="BF118">
        <v>204</v>
      </c>
      <c r="BG118">
        <v>1379</v>
      </c>
      <c r="BH118">
        <v>13610</v>
      </c>
      <c r="BI118">
        <v>-1</v>
      </c>
      <c r="BJ118">
        <v>97</v>
      </c>
      <c r="BK118">
        <v>3.92</v>
      </c>
      <c r="BL118">
        <v>97</v>
      </c>
      <c r="BM118">
        <v>1175</v>
      </c>
      <c r="BN118">
        <v>-1</v>
      </c>
      <c r="BO118">
        <v>104</v>
      </c>
      <c r="BP118">
        <v>104</v>
      </c>
      <c r="BQ118">
        <v>19</v>
      </c>
      <c r="BR118">
        <v>17</v>
      </c>
      <c r="BS118">
        <v>13331</v>
      </c>
      <c r="BT118">
        <v>13331</v>
      </c>
      <c r="BU118">
        <v>46.67</v>
      </c>
      <c r="BV118">
        <v>-1</v>
      </c>
      <c r="BW118">
        <v>-1</v>
      </c>
      <c r="BX118">
        <v>0</v>
      </c>
      <c r="BY118">
        <v>-1</v>
      </c>
      <c r="BZ118">
        <v>0</v>
      </c>
      <c r="CA118">
        <v>-1</v>
      </c>
      <c r="CB118">
        <v>0</v>
      </c>
      <c r="CC118">
        <v>-1</v>
      </c>
      <c r="CD118">
        <v>0</v>
      </c>
      <c r="CE118">
        <v>-1</v>
      </c>
      <c r="CF118">
        <v>0</v>
      </c>
      <c r="CG118">
        <v>-1</v>
      </c>
      <c r="CH118">
        <v>0</v>
      </c>
      <c r="CI118">
        <v>506.9</v>
      </c>
      <c r="CJ118">
        <v>1763</v>
      </c>
      <c r="CK118">
        <v>1485</v>
      </c>
      <c r="CL118">
        <v>0</v>
      </c>
      <c r="CM118">
        <v>3.2</v>
      </c>
      <c r="CN118">
        <v>137.4</v>
      </c>
      <c r="CO118">
        <v>259</v>
      </c>
      <c r="CP118">
        <v>258</v>
      </c>
      <c r="CQ118">
        <v>0</v>
      </c>
      <c r="CR118">
        <v>1.88</v>
      </c>
      <c r="CS118">
        <v>6.15</v>
      </c>
      <c r="CT118">
        <v>155</v>
      </c>
      <c r="CU118">
        <v>3.2</v>
      </c>
      <c r="CV118">
        <v>6.15</v>
      </c>
      <c r="CW118">
        <v>155</v>
      </c>
      <c r="CX118">
        <v>1.88</v>
      </c>
      <c r="CY118">
        <v>2960</v>
      </c>
      <c r="CZ118">
        <v>3513</v>
      </c>
      <c r="DA118">
        <v>250</v>
      </c>
      <c r="DB118">
        <v>3.42</v>
      </c>
      <c r="DC118">
        <v>195</v>
      </c>
      <c r="DD118">
        <v>13.93</v>
      </c>
      <c r="DE118">
        <v>112</v>
      </c>
      <c r="DF118">
        <v>31.85</v>
      </c>
      <c r="DG118">
        <v>16.01</v>
      </c>
      <c r="DH118">
        <v>735</v>
      </c>
      <c r="DI118">
        <v>12</v>
      </c>
      <c r="DJ118">
        <v>3</v>
      </c>
      <c r="DK118">
        <v>105</v>
      </c>
      <c r="DL118">
        <v>12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6.15</v>
      </c>
      <c r="DU118">
        <v>155</v>
      </c>
      <c r="DV118">
        <v>0</v>
      </c>
      <c r="DW118">
        <v>228</v>
      </c>
      <c r="DX118">
        <v>781</v>
      </c>
      <c r="DY118">
        <v>55</v>
      </c>
      <c r="DZ118">
        <v>-1</v>
      </c>
      <c r="EA118">
        <v>-1</v>
      </c>
      <c r="EB118">
        <v>3.42</v>
      </c>
      <c r="EC118">
        <v>195</v>
      </c>
      <c r="ED118">
        <v>13.93</v>
      </c>
      <c r="EE118">
        <v>112</v>
      </c>
      <c r="EF118">
        <v>31.85</v>
      </c>
      <c r="EG118">
        <v>16.01</v>
      </c>
      <c r="EH118">
        <v>735</v>
      </c>
      <c r="EI118">
        <v>1053</v>
      </c>
      <c r="EJ118">
        <v>1053</v>
      </c>
      <c r="EK118">
        <v>1053</v>
      </c>
      <c r="EL118">
        <v>1053</v>
      </c>
      <c r="EM118">
        <v>1053</v>
      </c>
      <c r="EN118">
        <v>1053</v>
      </c>
      <c r="EO118">
        <v>-1</v>
      </c>
      <c r="EP118">
        <v>-1</v>
      </c>
      <c r="EQ118" s="59"/>
      <c r="ER118">
        <v>1053</v>
      </c>
      <c r="ES118">
        <v>4.27</v>
      </c>
      <c r="ET118">
        <v>0</v>
      </c>
      <c r="EU118">
        <v>0</v>
      </c>
      <c r="EV118">
        <v>112</v>
      </c>
      <c r="EW118">
        <v>735</v>
      </c>
      <c r="EX118">
        <v>27.93</v>
      </c>
      <c r="EY118">
        <v>27.93</v>
      </c>
      <c r="EZ118">
        <v>27.93</v>
      </c>
      <c r="FA118">
        <v>27.93</v>
      </c>
      <c r="FB118">
        <v>27.93</v>
      </c>
      <c r="FC118">
        <v>27.93</v>
      </c>
      <c r="FD118">
        <v>0</v>
      </c>
      <c r="FE118">
        <v>0</v>
      </c>
      <c r="FF118">
        <v>17</v>
      </c>
      <c r="FG118">
        <v>6.15</v>
      </c>
      <c r="FH118">
        <v>155</v>
      </c>
      <c r="FI118">
        <v>13331</v>
      </c>
      <c r="FJ118">
        <v>13331</v>
      </c>
      <c r="FK118">
        <v>46.67</v>
      </c>
      <c r="FL118">
        <v>-1</v>
      </c>
      <c r="FM118">
        <v>0</v>
      </c>
      <c r="FN118">
        <v>0</v>
      </c>
      <c r="FO118">
        <v>0</v>
      </c>
      <c r="FP118">
        <v>0</v>
      </c>
      <c r="FQ118">
        <v>400</v>
      </c>
      <c r="FR118">
        <v>0</v>
      </c>
      <c r="FS118">
        <v>7.51</v>
      </c>
      <c r="FT118">
        <v>0</v>
      </c>
      <c r="FU118">
        <v>0</v>
      </c>
      <c r="FV118">
        <v>5</v>
      </c>
      <c r="FW118">
        <v>0</v>
      </c>
      <c r="FX118">
        <v>0</v>
      </c>
      <c r="FY118">
        <v>5</v>
      </c>
      <c r="FZ118">
        <v>0</v>
      </c>
      <c r="GA118">
        <v>0</v>
      </c>
      <c r="GB118">
        <v>0</v>
      </c>
      <c r="GC118">
        <v>0</v>
      </c>
      <c r="GH118" s="59"/>
      <c r="GL118" s="59"/>
      <c r="GM118" s="59"/>
      <c r="GQ118" s="59"/>
      <c r="GW118" s="59"/>
    </row>
    <row r="119" spans="1:205" ht="12.75">
      <c r="A119">
        <v>1</v>
      </c>
      <c r="B119" s="59" t="s">
        <v>604</v>
      </c>
      <c r="C119" s="59" t="s">
        <v>605</v>
      </c>
      <c r="D119" s="59" t="s">
        <v>606</v>
      </c>
      <c r="E119" s="59" t="s">
        <v>607</v>
      </c>
      <c r="F119" s="59" t="s">
        <v>607</v>
      </c>
      <c r="G119" s="59" t="s">
        <v>995</v>
      </c>
      <c r="H119" s="59" t="s">
        <v>608</v>
      </c>
      <c r="I119" s="59" t="s">
        <v>996</v>
      </c>
      <c r="J119" s="59" t="s">
        <v>243</v>
      </c>
      <c r="K119">
        <v>2</v>
      </c>
      <c r="L119" s="59" t="s">
        <v>997</v>
      </c>
      <c r="M119" s="59" t="s">
        <v>67</v>
      </c>
      <c r="N119">
        <v>0</v>
      </c>
      <c r="O119" s="59" t="s">
        <v>615</v>
      </c>
      <c r="P119">
        <v>0</v>
      </c>
      <c r="Q119" s="59"/>
      <c r="R119" s="59" t="s">
        <v>1088</v>
      </c>
      <c r="S119">
        <v>80</v>
      </c>
      <c r="T119" s="59" t="s">
        <v>345</v>
      </c>
      <c r="U119">
        <v>2025</v>
      </c>
      <c r="V119" s="59"/>
      <c r="W119" s="59" t="s">
        <v>230</v>
      </c>
      <c r="X119">
        <v>3</v>
      </c>
      <c r="Y119" s="59" t="s">
        <v>614</v>
      </c>
      <c r="Z119" s="59" t="s">
        <v>1044</v>
      </c>
      <c r="AA119">
        <v>115</v>
      </c>
      <c r="AC119" s="59"/>
      <c r="AD119" s="59"/>
      <c r="AI119" s="59"/>
      <c r="AJ119" s="59"/>
      <c r="AK119">
        <v>239</v>
      </c>
      <c r="AL119">
        <v>0</v>
      </c>
      <c r="AM119">
        <v>755</v>
      </c>
      <c r="AN119" s="59" t="s">
        <v>1001</v>
      </c>
      <c r="AO119">
        <v>450</v>
      </c>
      <c r="AP119" s="59" t="s">
        <v>1003</v>
      </c>
      <c r="AQ119">
        <v>448</v>
      </c>
      <c r="AR119">
        <v>20544</v>
      </c>
      <c r="AS119">
        <v>0</v>
      </c>
      <c r="AT119">
        <v>5569</v>
      </c>
      <c r="AU119">
        <v>17</v>
      </c>
      <c r="AV119" s="59" t="s">
        <v>624</v>
      </c>
      <c r="AW119">
        <v>2720</v>
      </c>
      <c r="AX119">
        <v>179</v>
      </c>
      <c r="AY119">
        <v>68</v>
      </c>
      <c r="AZ119">
        <v>1370</v>
      </c>
      <c r="BA119">
        <v>476</v>
      </c>
      <c r="BB119">
        <v>-1</v>
      </c>
      <c r="BC119">
        <v>86</v>
      </c>
      <c r="BD119">
        <v>7.84</v>
      </c>
      <c r="BE119">
        <v>238</v>
      </c>
      <c r="BF119">
        <v>204</v>
      </c>
      <c r="BG119">
        <v>1379</v>
      </c>
      <c r="BH119">
        <v>13610</v>
      </c>
      <c r="BI119">
        <v>-1</v>
      </c>
      <c r="BJ119">
        <v>97</v>
      </c>
      <c r="BK119">
        <v>3.92</v>
      </c>
      <c r="BL119">
        <v>97</v>
      </c>
      <c r="BM119">
        <v>1175</v>
      </c>
      <c r="BN119">
        <v>-1</v>
      </c>
      <c r="BO119">
        <v>104</v>
      </c>
      <c r="BP119">
        <v>104</v>
      </c>
      <c r="BQ119">
        <v>19</v>
      </c>
      <c r="BR119">
        <v>17</v>
      </c>
      <c r="BS119">
        <v>13331</v>
      </c>
      <c r="BT119">
        <v>13331</v>
      </c>
      <c r="BU119">
        <v>46.67</v>
      </c>
      <c r="BV119">
        <v>-1</v>
      </c>
      <c r="BW119">
        <v>-1</v>
      </c>
      <c r="BX119">
        <v>0</v>
      </c>
      <c r="BY119">
        <v>-1</v>
      </c>
      <c r="BZ119">
        <v>0</v>
      </c>
      <c r="CA119">
        <v>-1</v>
      </c>
      <c r="CB119">
        <v>0</v>
      </c>
      <c r="CC119">
        <v>-1</v>
      </c>
      <c r="CD119">
        <v>0</v>
      </c>
      <c r="CE119">
        <v>-1</v>
      </c>
      <c r="CF119">
        <v>0</v>
      </c>
      <c r="CG119">
        <v>-1</v>
      </c>
      <c r="CH119">
        <v>0</v>
      </c>
      <c r="CI119">
        <v>506.9</v>
      </c>
      <c r="CJ119">
        <v>1763</v>
      </c>
      <c r="CK119">
        <v>1485</v>
      </c>
      <c r="CL119">
        <v>0</v>
      </c>
      <c r="CM119">
        <v>3.2</v>
      </c>
      <c r="CN119">
        <v>137.4</v>
      </c>
      <c r="CO119">
        <v>259</v>
      </c>
      <c r="CP119">
        <v>258</v>
      </c>
      <c r="CQ119">
        <v>0</v>
      </c>
      <c r="CR119">
        <v>1.88</v>
      </c>
      <c r="CS119">
        <v>6.15</v>
      </c>
      <c r="CT119">
        <v>155</v>
      </c>
      <c r="CU119">
        <v>3.2</v>
      </c>
      <c r="CV119">
        <v>6.15</v>
      </c>
      <c r="CW119">
        <v>155</v>
      </c>
      <c r="CX119">
        <v>1.88</v>
      </c>
      <c r="CY119">
        <v>2960</v>
      </c>
      <c r="CZ119">
        <v>3513</v>
      </c>
      <c r="DA119">
        <v>250</v>
      </c>
      <c r="DB119">
        <v>3.42</v>
      </c>
      <c r="DC119">
        <v>195</v>
      </c>
      <c r="DD119">
        <v>13.93</v>
      </c>
      <c r="DE119">
        <v>112</v>
      </c>
      <c r="DF119">
        <v>31.85</v>
      </c>
      <c r="DG119">
        <v>16.01</v>
      </c>
      <c r="DH119">
        <v>735</v>
      </c>
      <c r="DI119">
        <v>12</v>
      </c>
      <c r="DJ119">
        <v>3</v>
      </c>
      <c r="DK119">
        <v>105</v>
      </c>
      <c r="DL119">
        <v>12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6.15</v>
      </c>
      <c r="DU119">
        <v>155</v>
      </c>
      <c r="DV119">
        <v>0</v>
      </c>
      <c r="DW119">
        <v>228</v>
      </c>
      <c r="DX119">
        <v>781</v>
      </c>
      <c r="DY119">
        <v>55</v>
      </c>
      <c r="DZ119">
        <v>-1</v>
      </c>
      <c r="EA119">
        <v>-1</v>
      </c>
      <c r="EB119">
        <v>3.42</v>
      </c>
      <c r="EC119">
        <v>195</v>
      </c>
      <c r="ED119">
        <v>13.93</v>
      </c>
      <c r="EE119">
        <v>112</v>
      </c>
      <c r="EF119">
        <v>31.85</v>
      </c>
      <c r="EG119">
        <v>16.01</v>
      </c>
      <c r="EH119">
        <v>735</v>
      </c>
      <c r="EI119">
        <v>1053</v>
      </c>
      <c r="EJ119">
        <v>1053</v>
      </c>
      <c r="EK119">
        <v>1053</v>
      </c>
      <c r="EL119">
        <v>1053</v>
      </c>
      <c r="EM119">
        <v>1053</v>
      </c>
      <c r="EN119">
        <v>1053</v>
      </c>
      <c r="EO119">
        <v>-1</v>
      </c>
      <c r="EP119">
        <v>-1</v>
      </c>
      <c r="EQ119" s="59"/>
      <c r="ER119">
        <v>1053</v>
      </c>
      <c r="ES119">
        <v>4.27</v>
      </c>
      <c r="ET119">
        <v>0</v>
      </c>
      <c r="EU119">
        <v>0</v>
      </c>
      <c r="EV119">
        <v>112</v>
      </c>
      <c r="EW119">
        <v>735</v>
      </c>
      <c r="EX119">
        <v>27.93</v>
      </c>
      <c r="EY119">
        <v>27.93</v>
      </c>
      <c r="EZ119">
        <v>27.93</v>
      </c>
      <c r="FA119">
        <v>27.93</v>
      </c>
      <c r="FB119">
        <v>27.93</v>
      </c>
      <c r="FC119">
        <v>27.93</v>
      </c>
      <c r="FD119">
        <v>0</v>
      </c>
      <c r="FE119">
        <v>0</v>
      </c>
      <c r="FF119">
        <v>17</v>
      </c>
      <c r="FG119">
        <v>6.15</v>
      </c>
      <c r="FH119">
        <v>155</v>
      </c>
      <c r="FI119">
        <v>13331</v>
      </c>
      <c r="FJ119">
        <v>13331</v>
      </c>
      <c r="FK119">
        <v>46.67</v>
      </c>
      <c r="FL119">
        <v>-1</v>
      </c>
      <c r="FM119">
        <v>0</v>
      </c>
      <c r="FN119">
        <v>0</v>
      </c>
      <c r="FO119">
        <v>0</v>
      </c>
      <c r="FP119">
        <v>0</v>
      </c>
      <c r="FQ119">
        <v>400</v>
      </c>
      <c r="FR119">
        <v>0</v>
      </c>
      <c r="FS119">
        <v>7.51</v>
      </c>
      <c r="FT119">
        <v>0</v>
      </c>
      <c r="FU119">
        <v>0</v>
      </c>
      <c r="FV119">
        <v>5</v>
      </c>
      <c r="FW119">
        <v>0</v>
      </c>
      <c r="FX119">
        <v>0</v>
      </c>
      <c r="FY119">
        <v>5</v>
      </c>
      <c r="FZ119">
        <v>0</v>
      </c>
      <c r="GA119">
        <v>0</v>
      </c>
      <c r="GB119">
        <v>0</v>
      </c>
      <c r="GC119">
        <v>0</v>
      </c>
      <c r="GH119" s="59"/>
      <c r="GL119" s="59"/>
      <c r="GM119" s="59"/>
      <c r="GQ119" s="59"/>
      <c r="GW119" s="59"/>
    </row>
    <row r="120" spans="1:205" ht="12.75">
      <c r="A120">
        <v>1</v>
      </c>
      <c r="B120" s="59" t="s">
        <v>604</v>
      </c>
      <c r="C120" s="59" t="s">
        <v>605</v>
      </c>
      <c r="D120" s="59" t="s">
        <v>606</v>
      </c>
      <c r="E120" s="59" t="s">
        <v>607</v>
      </c>
      <c r="F120" s="59" t="s">
        <v>607</v>
      </c>
      <c r="G120" s="59" t="s">
        <v>995</v>
      </c>
      <c r="H120" s="59" t="s">
        <v>608</v>
      </c>
      <c r="I120" s="59" t="s">
        <v>996</v>
      </c>
      <c r="J120" s="59" t="s">
        <v>243</v>
      </c>
      <c r="K120">
        <v>2</v>
      </c>
      <c r="L120" s="59" t="s">
        <v>997</v>
      </c>
      <c r="M120" s="59" t="s">
        <v>67</v>
      </c>
      <c r="N120">
        <v>0</v>
      </c>
      <c r="O120" s="59" t="s">
        <v>615</v>
      </c>
      <c r="P120">
        <v>0</v>
      </c>
      <c r="Q120" s="59"/>
      <c r="R120" s="59" t="s">
        <v>1088</v>
      </c>
      <c r="S120">
        <v>80</v>
      </c>
      <c r="T120" s="59" t="s">
        <v>345</v>
      </c>
      <c r="U120">
        <v>2025</v>
      </c>
      <c r="V120" s="59"/>
      <c r="W120" s="59" t="s">
        <v>230</v>
      </c>
      <c r="X120">
        <v>3</v>
      </c>
      <c r="Y120" s="59" t="s">
        <v>614</v>
      </c>
      <c r="Z120" s="59" t="s">
        <v>1044</v>
      </c>
      <c r="AA120">
        <v>115</v>
      </c>
      <c r="AC120" s="59"/>
      <c r="AD120" s="59"/>
      <c r="AI120" s="59"/>
      <c r="AJ120" s="59"/>
      <c r="AK120">
        <v>239</v>
      </c>
      <c r="AL120">
        <v>0</v>
      </c>
      <c r="AM120">
        <v>186</v>
      </c>
      <c r="AN120" s="59" t="s">
        <v>1002</v>
      </c>
      <c r="AO120">
        <v>450</v>
      </c>
      <c r="AP120" s="59" t="s">
        <v>1004</v>
      </c>
      <c r="AQ120">
        <v>450</v>
      </c>
      <c r="AR120">
        <v>20544</v>
      </c>
      <c r="AS120">
        <v>0</v>
      </c>
      <c r="AT120">
        <v>5569</v>
      </c>
      <c r="AU120">
        <v>17</v>
      </c>
      <c r="AV120" s="59" t="s">
        <v>624</v>
      </c>
      <c r="AW120">
        <v>2720</v>
      </c>
      <c r="AX120">
        <v>179</v>
      </c>
      <c r="AY120">
        <v>68</v>
      </c>
      <c r="AZ120">
        <v>1370</v>
      </c>
      <c r="BA120">
        <v>476</v>
      </c>
      <c r="BB120">
        <v>-1</v>
      </c>
      <c r="BC120">
        <v>86</v>
      </c>
      <c r="BD120">
        <v>7.84</v>
      </c>
      <c r="BE120">
        <v>238</v>
      </c>
      <c r="BF120">
        <v>204</v>
      </c>
      <c r="BG120">
        <v>1379</v>
      </c>
      <c r="BH120">
        <v>13610</v>
      </c>
      <c r="BI120">
        <v>-1</v>
      </c>
      <c r="BJ120">
        <v>97</v>
      </c>
      <c r="BK120">
        <v>3.92</v>
      </c>
      <c r="BL120">
        <v>97</v>
      </c>
      <c r="BM120">
        <v>1175</v>
      </c>
      <c r="BN120">
        <v>-1</v>
      </c>
      <c r="BO120">
        <v>104</v>
      </c>
      <c r="BP120">
        <v>104</v>
      </c>
      <c r="BQ120">
        <v>19</v>
      </c>
      <c r="BR120">
        <v>17</v>
      </c>
      <c r="BS120">
        <v>13331</v>
      </c>
      <c r="BT120">
        <v>13331</v>
      </c>
      <c r="BU120">
        <v>46.67</v>
      </c>
      <c r="BV120">
        <v>-1</v>
      </c>
      <c r="BW120">
        <v>-1</v>
      </c>
      <c r="BX120">
        <v>0</v>
      </c>
      <c r="BY120">
        <v>-1</v>
      </c>
      <c r="BZ120">
        <v>0</v>
      </c>
      <c r="CA120">
        <v>-1</v>
      </c>
      <c r="CB120">
        <v>0</v>
      </c>
      <c r="CC120">
        <v>-1</v>
      </c>
      <c r="CD120">
        <v>0</v>
      </c>
      <c r="CE120">
        <v>-1</v>
      </c>
      <c r="CF120">
        <v>0</v>
      </c>
      <c r="CG120">
        <v>-1</v>
      </c>
      <c r="CH120">
        <v>0</v>
      </c>
      <c r="CI120">
        <v>506.9</v>
      </c>
      <c r="CJ120">
        <v>1763</v>
      </c>
      <c r="CK120">
        <v>1485</v>
      </c>
      <c r="CL120">
        <v>0</v>
      </c>
      <c r="CM120">
        <v>3.2</v>
      </c>
      <c r="CN120">
        <v>137.4</v>
      </c>
      <c r="CO120">
        <v>259</v>
      </c>
      <c r="CP120">
        <v>258</v>
      </c>
      <c r="CQ120">
        <v>0</v>
      </c>
      <c r="CR120">
        <v>1.88</v>
      </c>
      <c r="CS120">
        <v>6.15</v>
      </c>
      <c r="CT120">
        <v>155</v>
      </c>
      <c r="CU120">
        <v>3.2</v>
      </c>
      <c r="CV120">
        <v>6.15</v>
      </c>
      <c r="CW120">
        <v>155</v>
      </c>
      <c r="CX120">
        <v>1.88</v>
      </c>
      <c r="CY120">
        <v>2960</v>
      </c>
      <c r="CZ120">
        <v>3513</v>
      </c>
      <c r="DA120">
        <v>250</v>
      </c>
      <c r="DB120">
        <v>3.42</v>
      </c>
      <c r="DC120">
        <v>195</v>
      </c>
      <c r="DD120">
        <v>13.93</v>
      </c>
      <c r="DE120">
        <v>112</v>
      </c>
      <c r="DF120">
        <v>31.85</v>
      </c>
      <c r="DG120">
        <v>16.01</v>
      </c>
      <c r="DH120">
        <v>735</v>
      </c>
      <c r="DI120">
        <v>12</v>
      </c>
      <c r="DJ120">
        <v>3</v>
      </c>
      <c r="DK120">
        <v>105</v>
      </c>
      <c r="DL120">
        <v>12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6.15</v>
      </c>
      <c r="DU120">
        <v>155</v>
      </c>
      <c r="DV120">
        <v>0</v>
      </c>
      <c r="DW120">
        <v>228</v>
      </c>
      <c r="DX120">
        <v>781</v>
      </c>
      <c r="DY120">
        <v>55</v>
      </c>
      <c r="DZ120">
        <v>-1</v>
      </c>
      <c r="EA120">
        <v>-1</v>
      </c>
      <c r="EB120">
        <v>3.42</v>
      </c>
      <c r="EC120">
        <v>195</v>
      </c>
      <c r="ED120">
        <v>13.93</v>
      </c>
      <c r="EE120">
        <v>112</v>
      </c>
      <c r="EF120">
        <v>31.85</v>
      </c>
      <c r="EG120">
        <v>16.01</v>
      </c>
      <c r="EH120">
        <v>735</v>
      </c>
      <c r="EI120">
        <v>1053</v>
      </c>
      <c r="EJ120">
        <v>1053</v>
      </c>
      <c r="EK120">
        <v>1053</v>
      </c>
      <c r="EL120">
        <v>1053</v>
      </c>
      <c r="EM120">
        <v>1053</v>
      </c>
      <c r="EN120">
        <v>1053</v>
      </c>
      <c r="EO120">
        <v>-1</v>
      </c>
      <c r="EP120">
        <v>-1</v>
      </c>
      <c r="EQ120" s="59"/>
      <c r="ER120">
        <v>1053</v>
      </c>
      <c r="ES120">
        <v>4.27</v>
      </c>
      <c r="ET120">
        <v>0</v>
      </c>
      <c r="EU120">
        <v>0</v>
      </c>
      <c r="EV120">
        <v>112</v>
      </c>
      <c r="EW120">
        <v>735</v>
      </c>
      <c r="EX120">
        <v>27.93</v>
      </c>
      <c r="EY120">
        <v>27.93</v>
      </c>
      <c r="EZ120">
        <v>27.93</v>
      </c>
      <c r="FA120">
        <v>27.93</v>
      </c>
      <c r="FB120">
        <v>27.93</v>
      </c>
      <c r="FC120">
        <v>27.93</v>
      </c>
      <c r="FD120">
        <v>0</v>
      </c>
      <c r="FE120">
        <v>0</v>
      </c>
      <c r="FF120">
        <v>17</v>
      </c>
      <c r="FG120">
        <v>6.15</v>
      </c>
      <c r="FH120">
        <v>155</v>
      </c>
      <c r="FI120">
        <v>13331</v>
      </c>
      <c r="FJ120">
        <v>13331</v>
      </c>
      <c r="FK120">
        <v>46.67</v>
      </c>
      <c r="FL120">
        <v>-1</v>
      </c>
      <c r="FM120">
        <v>0</v>
      </c>
      <c r="FN120">
        <v>0</v>
      </c>
      <c r="FO120">
        <v>0</v>
      </c>
      <c r="FP120">
        <v>0</v>
      </c>
      <c r="FQ120">
        <v>400</v>
      </c>
      <c r="FR120">
        <v>0</v>
      </c>
      <c r="FS120">
        <v>7.51</v>
      </c>
      <c r="FT120">
        <v>0</v>
      </c>
      <c r="FU120">
        <v>0</v>
      </c>
      <c r="FV120">
        <v>5</v>
      </c>
      <c r="FW120">
        <v>0</v>
      </c>
      <c r="FX120">
        <v>0</v>
      </c>
      <c r="FY120">
        <v>5</v>
      </c>
      <c r="FZ120">
        <v>0</v>
      </c>
      <c r="GA120">
        <v>0</v>
      </c>
      <c r="GB120">
        <v>0</v>
      </c>
      <c r="GC120">
        <v>0</v>
      </c>
      <c r="GH120" s="59"/>
      <c r="GL120" s="59"/>
      <c r="GM120" s="59"/>
      <c r="GQ120" s="59"/>
      <c r="GW120" s="59"/>
    </row>
    <row r="121" spans="1:205" ht="12.75">
      <c r="A121">
        <v>1</v>
      </c>
      <c r="B121" s="59" t="s">
        <v>604</v>
      </c>
      <c r="C121" s="59" t="s">
        <v>605</v>
      </c>
      <c r="D121" s="59" t="s">
        <v>606</v>
      </c>
      <c r="E121" s="59" t="s">
        <v>607</v>
      </c>
      <c r="F121" s="59" t="s">
        <v>607</v>
      </c>
      <c r="G121" s="59" t="s">
        <v>995</v>
      </c>
      <c r="H121" s="59" t="s">
        <v>608</v>
      </c>
      <c r="I121" s="59" t="s">
        <v>996</v>
      </c>
      <c r="J121" s="59" t="s">
        <v>243</v>
      </c>
      <c r="K121">
        <v>2</v>
      </c>
      <c r="L121" s="59" t="s">
        <v>997</v>
      </c>
      <c r="M121" s="59" t="s">
        <v>67</v>
      </c>
      <c r="N121">
        <v>0</v>
      </c>
      <c r="O121" s="59" t="s">
        <v>615</v>
      </c>
      <c r="P121">
        <v>0</v>
      </c>
      <c r="Q121" s="59"/>
      <c r="R121" s="59" t="s">
        <v>1088</v>
      </c>
      <c r="S121">
        <v>80</v>
      </c>
      <c r="T121" s="59" t="s">
        <v>345</v>
      </c>
      <c r="U121">
        <v>2025</v>
      </c>
      <c r="V121" s="59"/>
      <c r="W121" s="59" t="s">
        <v>230</v>
      </c>
      <c r="X121">
        <v>3</v>
      </c>
      <c r="Y121" s="59" t="s">
        <v>614</v>
      </c>
      <c r="Z121" s="59" t="s">
        <v>1044</v>
      </c>
      <c r="AA121">
        <v>115</v>
      </c>
      <c r="AC121" s="59"/>
      <c r="AD121" s="59"/>
      <c r="AI121" s="59"/>
      <c r="AJ121" s="59"/>
      <c r="AK121">
        <v>239</v>
      </c>
      <c r="AL121">
        <v>0</v>
      </c>
      <c r="AN121" s="59"/>
      <c r="AP121" s="59"/>
      <c r="AR121">
        <v>20544</v>
      </c>
      <c r="AS121">
        <v>0</v>
      </c>
      <c r="AT121">
        <v>5569</v>
      </c>
      <c r="AU121">
        <v>17</v>
      </c>
      <c r="AV121" s="59" t="s">
        <v>624</v>
      </c>
      <c r="AW121">
        <v>2720</v>
      </c>
      <c r="AX121">
        <v>179</v>
      </c>
      <c r="AY121">
        <v>68</v>
      </c>
      <c r="AZ121">
        <v>1370</v>
      </c>
      <c r="BA121">
        <v>476</v>
      </c>
      <c r="BB121">
        <v>-1</v>
      </c>
      <c r="BC121">
        <v>86</v>
      </c>
      <c r="BD121">
        <v>7.84</v>
      </c>
      <c r="BE121">
        <v>238</v>
      </c>
      <c r="BF121">
        <v>204</v>
      </c>
      <c r="BG121">
        <v>1379</v>
      </c>
      <c r="BH121">
        <v>13610</v>
      </c>
      <c r="BI121">
        <v>-1</v>
      </c>
      <c r="BJ121">
        <v>97</v>
      </c>
      <c r="BK121">
        <v>3.92</v>
      </c>
      <c r="BL121">
        <v>97</v>
      </c>
      <c r="BM121">
        <v>1175</v>
      </c>
      <c r="BN121">
        <v>-1</v>
      </c>
      <c r="BO121">
        <v>104</v>
      </c>
      <c r="BP121">
        <v>104</v>
      </c>
      <c r="BQ121">
        <v>19</v>
      </c>
      <c r="BR121">
        <v>17</v>
      </c>
      <c r="BS121">
        <v>13331</v>
      </c>
      <c r="BT121">
        <v>13331</v>
      </c>
      <c r="BU121">
        <v>46.67</v>
      </c>
      <c r="BV121">
        <v>-1</v>
      </c>
      <c r="BW121">
        <v>-1</v>
      </c>
      <c r="BX121">
        <v>0</v>
      </c>
      <c r="BY121">
        <v>-1</v>
      </c>
      <c r="BZ121">
        <v>0</v>
      </c>
      <c r="CA121">
        <v>-1</v>
      </c>
      <c r="CB121">
        <v>0</v>
      </c>
      <c r="CC121">
        <v>-1</v>
      </c>
      <c r="CD121">
        <v>0</v>
      </c>
      <c r="CE121">
        <v>-1</v>
      </c>
      <c r="CF121">
        <v>0</v>
      </c>
      <c r="CG121">
        <v>-1</v>
      </c>
      <c r="CH121">
        <v>0</v>
      </c>
      <c r="CI121">
        <v>506.9</v>
      </c>
      <c r="CJ121">
        <v>1763</v>
      </c>
      <c r="CK121">
        <v>1485</v>
      </c>
      <c r="CL121">
        <v>0</v>
      </c>
      <c r="CM121">
        <v>3.2</v>
      </c>
      <c r="CN121">
        <v>137.4</v>
      </c>
      <c r="CO121">
        <v>259</v>
      </c>
      <c r="CP121">
        <v>258</v>
      </c>
      <c r="CQ121">
        <v>0</v>
      </c>
      <c r="CR121">
        <v>1.88</v>
      </c>
      <c r="CS121">
        <v>6.15</v>
      </c>
      <c r="CT121">
        <v>155</v>
      </c>
      <c r="CU121">
        <v>3.2</v>
      </c>
      <c r="CV121">
        <v>6.15</v>
      </c>
      <c r="CW121">
        <v>155</v>
      </c>
      <c r="CX121">
        <v>1.88</v>
      </c>
      <c r="CY121">
        <v>2960</v>
      </c>
      <c r="CZ121">
        <v>3513</v>
      </c>
      <c r="DA121">
        <v>250</v>
      </c>
      <c r="DB121">
        <v>3.42</v>
      </c>
      <c r="DC121">
        <v>195</v>
      </c>
      <c r="DD121">
        <v>13.93</v>
      </c>
      <c r="DE121">
        <v>112</v>
      </c>
      <c r="DF121">
        <v>31.85</v>
      </c>
      <c r="DG121">
        <v>16.01</v>
      </c>
      <c r="DH121">
        <v>735</v>
      </c>
      <c r="DI121">
        <v>12</v>
      </c>
      <c r="DJ121">
        <v>3</v>
      </c>
      <c r="DK121">
        <v>105</v>
      </c>
      <c r="DL121">
        <v>12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6.15</v>
      </c>
      <c r="DU121">
        <v>155</v>
      </c>
      <c r="DV121">
        <v>0</v>
      </c>
      <c r="DW121">
        <v>228</v>
      </c>
      <c r="DX121">
        <v>781</v>
      </c>
      <c r="DY121">
        <v>55</v>
      </c>
      <c r="DZ121">
        <v>-1</v>
      </c>
      <c r="EA121">
        <v>-1</v>
      </c>
      <c r="EB121">
        <v>3.42</v>
      </c>
      <c r="EC121">
        <v>195</v>
      </c>
      <c r="ED121">
        <v>13.93</v>
      </c>
      <c r="EE121">
        <v>112</v>
      </c>
      <c r="EF121">
        <v>31.85</v>
      </c>
      <c r="EG121">
        <v>16.01</v>
      </c>
      <c r="EH121">
        <v>735</v>
      </c>
      <c r="EI121">
        <v>1053</v>
      </c>
      <c r="EJ121">
        <v>1053</v>
      </c>
      <c r="EK121">
        <v>1053</v>
      </c>
      <c r="EL121">
        <v>1053</v>
      </c>
      <c r="EM121">
        <v>1053</v>
      </c>
      <c r="EN121">
        <v>1053</v>
      </c>
      <c r="EO121">
        <v>-1</v>
      </c>
      <c r="EP121">
        <v>-1</v>
      </c>
      <c r="EQ121" s="59"/>
      <c r="ER121">
        <v>1053</v>
      </c>
      <c r="ES121">
        <v>4.27</v>
      </c>
      <c r="ET121">
        <v>0</v>
      </c>
      <c r="EU121">
        <v>0</v>
      </c>
      <c r="EV121">
        <v>112</v>
      </c>
      <c r="EW121">
        <v>735</v>
      </c>
      <c r="EX121">
        <v>27.93</v>
      </c>
      <c r="EY121">
        <v>27.93</v>
      </c>
      <c r="EZ121">
        <v>27.93</v>
      </c>
      <c r="FA121">
        <v>27.93</v>
      </c>
      <c r="FB121">
        <v>27.93</v>
      </c>
      <c r="FC121">
        <v>27.93</v>
      </c>
      <c r="FD121">
        <v>0</v>
      </c>
      <c r="FE121">
        <v>0</v>
      </c>
      <c r="FF121">
        <v>17</v>
      </c>
      <c r="FG121">
        <v>6.15</v>
      </c>
      <c r="FH121">
        <v>155</v>
      </c>
      <c r="FI121">
        <v>13331</v>
      </c>
      <c r="FJ121">
        <v>13331</v>
      </c>
      <c r="FK121">
        <v>46.67</v>
      </c>
      <c r="FL121">
        <v>-1</v>
      </c>
      <c r="FM121">
        <v>0</v>
      </c>
      <c r="FN121">
        <v>0</v>
      </c>
      <c r="FO121">
        <v>0</v>
      </c>
      <c r="FP121">
        <v>0</v>
      </c>
      <c r="FQ121">
        <v>400</v>
      </c>
      <c r="FR121">
        <v>0</v>
      </c>
      <c r="FS121">
        <v>7.51</v>
      </c>
      <c r="FT121">
        <v>0</v>
      </c>
      <c r="FU121">
        <v>0</v>
      </c>
      <c r="FV121">
        <v>5</v>
      </c>
      <c r="FW121">
        <v>0</v>
      </c>
      <c r="FX121">
        <v>0</v>
      </c>
      <c r="FY121">
        <v>5</v>
      </c>
      <c r="FZ121">
        <v>0</v>
      </c>
      <c r="GA121">
        <v>0</v>
      </c>
      <c r="GB121">
        <v>0</v>
      </c>
      <c r="GC121">
        <v>0</v>
      </c>
      <c r="GD121">
        <v>89</v>
      </c>
      <c r="GE121">
        <v>41385</v>
      </c>
      <c r="GF121">
        <v>40037</v>
      </c>
      <c r="GG121">
        <v>0</v>
      </c>
      <c r="GH121" s="59" t="s">
        <v>1045</v>
      </c>
      <c r="GI121">
        <v>47674</v>
      </c>
      <c r="GJ121">
        <v>100</v>
      </c>
      <c r="GK121">
        <v>0</v>
      </c>
      <c r="GL121" s="59" t="s">
        <v>1006</v>
      </c>
      <c r="GM121" s="59" t="s">
        <v>1009</v>
      </c>
      <c r="GN121">
        <v>0</v>
      </c>
      <c r="GO121">
        <v>0</v>
      </c>
      <c r="GP121">
        <v>0</v>
      </c>
      <c r="GQ121" s="59"/>
      <c r="GW121" s="59"/>
    </row>
    <row r="122" spans="1:205" ht="12.75">
      <c r="A122">
        <v>1</v>
      </c>
      <c r="B122" s="59" t="s">
        <v>604</v>
      </c>
      <c r="C122" s="59" t="s">
        <v>605</v>
      </c>
      <c r="D122" s="59" t="s">
        <v>606</v>
      </c>
      <c r="E122" s="59" t="s">
        <v>607</v>
      </c>
      <c r="F122" s="59" t="s">
        <v>607</v>
      </c>
      <c r="G122" s="59" t="s">
        <v>995</v>
      </c>
      <c r="H122" s="59" t="s">
        <v>608</v>
      </c>
      <c r="I122" s="59" t="s">
        <v>996</v>
      </c>
      <c r="J122" s="59" t="s">
        <v>243</v>
      </c>
      <c r="K122">
        <v>2</v>
      </c>
      <c r="L122" s="59" t="s">
        <v>997</v>
      </c>
      <c r="M122" s="59" t="s">
        <v>67</v>
      </c>
      <c r="N122">
        <v>0</v>
      </c>
      <c r="O122" s="59" t="s">
        <v>615</v>
      </c>
      <c r="P122">
        <v>0</v>
      </c>
      <c r="Q122" s="59"/>
      <c r="R122" s="59" t="s">
        <v>1088</v>
      </c>
      <c r="S122">
        <v>80</v>
      </c>
      <c r="T122" s="59" t="s">
        <v>345</v>
      </c>
      <c r="U122">
        <v>2025</v>
      </c>
      <c r="V122" s="59"/>
      <c r="W122" s="59" t="s">
        <v>230</v>
      </c>
      <c r="X122">
        <v>3</v>
      </c>
      <c r="Y122" s="59" t="s">
        <v>614</v>
      </c>
      <c r="Z122" s="59" t="s">
        <v>1044</v>
      </c>
      <c r="AA122">
        <v>115</v>
      </c>
      <c r="AC122" s="59"/>
      <c r="AD122" s="59"/>
      <c r="AI122" s="59"/>
      <c r="AJ122" s="59"/>
      <c r="AK122">
        <v>239</v>
      </c>
      <c r="AL122">
        <v>0</v>
      </c>
      <c r="AN122" s="59"/>
      <c r="AP122" s="59"/>
      <c r="AR122">
        <v>20544</v>
      </c>
      <c r="AS122">
        <v>0</v>
      </c>
      <c r="AT122">
        <v>5569</v>
      </c>
      <c r="AU122">
        <v>17</v>
      </c>
      <c r="AV122" s="59" t="s">
        <v>624</v>
      </c>
      <c r="AW122">
        <v>2720</v>
      </c>
      <c r="AX122">
        <v>179</v>
      </c>
      <c r="AY122">
        <v>68</v>
      </c>
      <c r="AZ122">
        <v>1370</v>
      </c>
      <c r="BA122">
        <v>476</v>
      </c>
      <c r="BB122">
        <v>-1</v>
      </c>
      <c r="BC122">
        <v>86</v>
      </c>
      <c r="BD122">
        <v>7.84</v>
      </c>
      <c r="BE122">
        <v>238</v>
      </c>
      <c r="BF122">
        <v>204</v>
      </c>
      <c r="BG122">
        <v>1379</v>
      </c>
      <c r="BH122">
        <v>13610</v>
      </c>
      <c r="BI122">
        <v>-1</v>
      </c>
      <c r="BJ122">
        <v>97</v>
      </c>
      <c r="BK122">
        <v>3.92</v>
      </c>
      <c r="BL122">
        <v>97</v>
      </c>
      <c r="BM122">
        <v>1175</v>
      </c>
      <c r="BN122">
        <v>-1</v>
      </c>
      <c r="BO122">
        <v>104</v>
      </c>
      <c r="BP122">
        <v>104</v>
      </c>
      <c r="BQ122">
        <v>19</v>
      </c>
      <c r="BR122">
        <v>17</v>
      </c>
      <c r="BS122">
        <v>13331</v>
      </c>
      <c r="BT122">
        <v>13331</v>
      </c>
      <c r="BU122">
        <v>46.67</v>
      </c>
      <c r="BV122">
        <v>-1</v>
      </c>
      <c r="BW122">
        <v>-1</v>
      </c>
      <c r="BX122">
        <v>0</v>
      </c>
      <c r="BY122">
        <v>-1</v>
      </c>
      <c r="BZ122">
        <v>0</v>
      </c>
      <c r="CA122">
        <v>-1</v>
      </c>
      <c r="CB122">
        <v>0</v>
      </c>
      <c r="CC122">
        <v>-1</v>
      </c>
      <c r="CD122">
        <v>0</v>
      </c>
      <c r="CE122">
        <v>-1</v>
      </c>
      <c r="CF122">
        <v>0</v>
      </c>
      <c r="CG122">
        <v>-1</v>
      </c>
      <c r="CH122">
        <v>0</v>
      </c>
      <c r="CI122">
        <v>506.9</v>
      </c>
      <c r="CJ122">
        <v>1763</v>
      </c>
      <c r="CK122">
        <v>1485</v>
      </c>
      <c r="CL122">
        <v>0</v>
      </c>
      <c r="CM122">
        <v>3.2</v>
      </c>
      <c r="CN122">
        <v>137.4</v>
      </c>
      <c r="CO122">
        <v>259</v>
      </c>
      <c r="CP122">
        <v>258</v>
      </c>
      <c r="CQ122">
        <v>0</v>
      </c>
      <c r="CR122">
        <v>1.88</v>
      </c>
      <c r="CS122">
        <v>6.15</v>
      </c>
      <c r="CT122">
        <v>155</v>
      </c>
      <c r="CU122">
        <v>3.2</v>
      </c>
      <c r="CV122">
        <v>6.15</v>
      </c>
      <c r="CW122">
        <v>155</v>
      </c>
      <c r="CX122">
        <v>1.88</v>
      </c>
      <c r="CY122">
        <v>2960</v>
      </c>
      <c r="CZ122">
        <v>3513</v>
      </c>
      <c r="DA122">
        <v>250</v>
      </c>
      <c r="DB122">
        <v>3.42</v>
      </c>
      <c r="DC122">
        <v>195</v>
      </c>
      <c r="DD122">
        <v>13.93</v>
      </c>
      <c r="DE122">
        <v>112</v>
      </c>
      <c r="DF122">
        <v>31.85</v>
      </c>
      <c r="DG122">
        <v>16.01</v>
      </c>
      <c r="DH122">
        <v>735</v>
      </c>
      <c r="DI122">
        <v>12</v>
      </c>
      <c r="DJ122">
        <v>3</v>
      </c>
      <c r="DK122">
        <v>105</v>
      </c>
      <c r="DL122">
        <v>12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6.15</v>
      </c>
      <c r="DU122">
        <v>155</v>
      </c>
      <c r="DV122">
        <v>0</v>
      </c>
      <c r="DW122">
        <v>228</v>
      </c>
      <c r="DX122">
        <v>781</v>
      </c>
      <c r="DY122">
        <v>55</v>
      </c>
      <c r="DZ122">
        <v>-1</v>
      </c>
      <c r="EA122">
        <v>-1</v>
      </c>
      <c r="EB122">
        <v>3.42</v>
      </c>
      <c r="EC122">
        <v>195</v>
      </c>
      <c r="ED122">
        <v>13.93</v>
      </c>
      <c r="EE122">
        <v>112</v>
      </c>
      <c r="EF122">
        <v>31.85</v>
      </c>
      <c r="EG122">
        <v>16.01</v>
      </c>
      <c r="EH122">
        <v>735</v>
      </c>
      <c r="EI122">
        <v>1053</v>
      </c>
      <c r="EJ122">
        <v>1053</v>
      </c>
      <c r="EK122">
        <v>1053</v>
      </c>
      <c r="EL122">
        <v>1053</v>
      </c>
      <c r="EM122">
        <v>1053</v>
      </c>
      <c r="EN122">
        <v>1053</v>
      </c>
      <c r="EO122">
        <v>-1</v>
      </c>
      <c r="EP122">
        <v>-1</v>
      </c>
      <c r="EQ122" s="59"/>
      <c r="ER122">
        <v>1053</v>
      </c>
      <c r="ES122">
        <v>4.27</v>
      </c>
      <c r="ET122">
        <v>0</v>
      </c>
      <c r="EU122">
        <v>0</v>
      </c>
      <c r="EV122">
        <v>112</v>
      </c>
      <c r="EW122">
        <v>735</v>
      </c>
      <c r="EX122">
        <v>27.93</v>
      </c>
      <c r="EY122">
        <v>27.93</v>
      </c>
      <c r="EZ122">
        <v>27.93</v>
      </c>
      <c r="FA122">
        <v>27.93</v>
      </c>
      <c r="FB122">
        <v>27.93</v>
      </c>
      <c r="FC122">
        <v>27.93</v>
      </c>
      <c r="FD122">
        <v>0</v>
      </c>
      <c r="FE122">
        <v>0</v>
      </c>
      <c r="FF122">
        <v>17</v>
      </c>
      <c r="FG122">
        <v>6.15</v>
      </c>
      <c r="FH122">
        <v>155</v>
      </c>
      <c r="FI122">
        <v>13331</v>
      </c>
      <c r="FJ122">
        <v>13331</v>
      </c>
      <c r="FK122">
        <v>46.67</v>
      </c>
      <c r="FL122">
        <v>-1</v>
      </c>
      <c r="FM122">
        <v>0</v>
      </c>
      <c r="FN122">
        <v>0</v>
      </c>
      <c r="FO122">
        <v>0</v>
      </c>
      <c r="FP122">
        <v>0</v>
      </c>
      <c r="FQ122">
        <v>400</v>
      </c>
      <c r="FR122">
        <v>0</v>
      </c>
      <c r="FS122">
        <v>7.51</v>
      </c>
      <c r="FT122">
        <v>0</v>
      </c>
      <c r="FU122">
        <v>0</v>
      </c>
      <c r="FV122">
        <v>5</v>
      </c>
      <c r="FW122">
        <v>0</v>
      </c>
      <c r="FX122">
        <v>0</v>
      </c>
      <c r="FY122">
        <v>5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 s="59" t="s">
        <v>1046</v>
      </c>
      <c r="GI122">
        <v>37397</v>
      </c>
      <c r="GJ122">
        <v>0</v>
      </c>
      <c r="GK122">
        <v>0</v>
      </c>
      <c r="GL122" s="59" t="s">
        <v>633</v>
      </c>
      <c r="GM122" s="59" t="s">
        <v>637</v>
      </c>
      <c r="GN122">
        <v>0</v>
      </c>
      <c r="GO122">
        <v>1593957888</v>
      </c>
      <c r="GP122">
        <v>1</v>
      </c>
      <c r="GQ122" s="59"/>
      <c r="GW122" s="59"/>
    </row>
    <row r="123" spans="1:205" ht="12.75">
      <c r="A123">
        <v>1</v>
      </c>
      <c r="B123" s="59" t="s">
        <v>604</v>
      </c>
      <c r="C123" s="59" t="s">
        <v>605</v>
      </c>
      <c r="D123" s="59" t="s">
        <v>606</v>
      </c>
      <c r="E123" s="59" t="s">
        <v>607</v>
      </c>
      <c r="F123" s="59" t="s">
        <v>607</v>
      </c>
      <c r="G123" s="59" t="s">
        <v>995</v>
      </c>
      <c r="H123" s="59" t="s">
        <v>608</v>
      </c>
      <c r="I123" s="59" t="s">
        <v>996</v>
      </c>
      <c r="J123" s="59" t="s">
        <v>243</v>
      </c>
      <c r="K123">
        <v>2</v>
      </c>
      <c r="L123" s="59" t="s">
        <v>997</v>
      </c>
      <c r="M123" s="59" t="s">
        <v>67</v>
      </c>
      <c r="N123">
        <v>0</v>
      </c>
      <c r="O123" s="59" t="s">
        <v>615</v>
      </c>
      <c r="P123">
        <v>0</v>
      </c>
      <c r="Q123" s="59"/>
      <c r="R123" s="59" t="s">
        <v>1088</v>
      </c>
      <c r="S123">
        <v>80</v>
      </c>
      <c r="T123" s="59" t="s">
        <v>345</v>
      </c>
      <c r="U123">
        <v>2025</v>
      </c>
      <c r="V123" s="59"/>
      <c r="W123" s="59" t="s">
        <v>230</v>
      </c>
      <c r="X123">
        <v>3</v>
      </c>
      <c r="Y123" s="59" t="s">
        <v>614</v>
      </c>
      <c r="Z123" s="59" t="s">
        <v>1044</v>
      </c>
      <c r="AA123">
        <v>115</v>
      </c>
      <c r="AC123" s="59"/>
      <c r="AD123" s="59"/>
      <c r="AI123" s="59"/>
      <c r="AJ123" s="59"/>
      <c r="AK123">
        <v>239</v>
      </c>
      <c r="AL123">
        <v>0</v>
      </c>
      <c r="AN123" s="59"/>
      <c r="AP123" s="59"/>
      <c r="AR123">
        <v>20544</v>
      </c>
      <c r="AS123">
        <v>0</v>
      </c>
      <c r="AT123">
        <v>5569</v>
      </c>
      <c r="AU123">
        <v>17</v>
      </c>
      <c r="AV123" s="59" t="s">
        <v>624</v>
      </c>
      <c r="AW123">
        <v>2720</v>
      </c>
      <c r="AX123">
        <v>179</v>
      </c>
      <c r="AY123">
        <v>68</v>
      </c>
      <c r="AZ123">
        <v>1370</v>
      </c>
      <c r="BA123">
        <v>476</v>
      </c>
      <c r="BB123">
        <v>-1</v>
      </c>
      <c r="BC123">
        <v>86</v>
      </c>
      <c r="BD123">
        <v>7.84</v>
      </c>
      <c r="BE123">
        <v>238</v>
      </c>
      <c r="BF123">
        <v>204</v>
      </c>
      <c r="BG123">
        <v>1379</v>
      </c>
      <c r="BH123">
        <v>13610</v>
      </c>
      <c r="BI123">
        <v>-1</v>
      </c>
      <c r="BJ123">
        <v>97</v>
      </c>
      <c r="BK123">
        <v>3.92</v>
      </c>
      <c r="BL123">
        <v>97</v>
      </c>
      <c r="BM123">
        <v>1175</v>
      </c>
      <c r="BN123">
        <v>-1</v>
      </c>
      <c r="BO123">
        <v>104</v>
      </c>
      <c r="BP123">
        <v>104</v>
      </c>
      <c r="BQ123">
        <v>19</v>
      </c>
      <c r="BR123">
        <v>17</v>
      </c>
      <c r="BS123">
        <v>13331</v>
      </c>
      <c r="BT123">
        <v>13331</v>
      </c>
      <c r="BU123">
        <v>46.67</v>
      </c>
      <c r="BV123">
        <v>-1</v>
      </c>
      <c r="BW123">
        <v>-1</v>
      </c>
      <c r="BX123">
        <v>0</v>
      </c>
      <c r="BY123">
        <v>-1</v>
      </c>
      <c r="BZ123">
        <v>0</v>
      </c>
      <c r="CA123">
        <v>-1</v>
      </c>
      <c r="CB123">
        <v>0</v>
      </c>
      <c r="CC123">
        <v>-1</v>
      </c>
      <c r="CD123">
        <v>0</v>
      </c>
      <c r="CE123">
        <v>-1</v>
      </c>
      <c r="CF123">
        <v>0</v>
      </c>
      <c r="CG123">
        <v>-1</v>
      </c>
      <c r="CH123">
        <v>0</v>
      </c>
      <c r="CI123">
        <v>506.9</v>
      </c>
      <c r="CJ123">
        <v>1763</v>
      </c>
      <c r="CK123">
        <v>1485</v>
      </c>
      <c r="CL123">
        <v>0</v>
      </c>
      <c r="CM123">
        <v>3.2</v>
      </c>
      <c r="CN123">
        <v>137.4</v>
      </c>
      <c r="CO123">
        <v>259</v>
      </c>
      <c r="CP123">
        <v>258</v>
      </c>
      <c r="CQ123">
        <v>0</v>
      </c>
      <c r="CR123">
        <v>1.88</v>
      </c>
      <c r="CS123">
        <v>6.15</v>
      </c>
      <c r="CT123">
        <v>155</v>
      </c>
      <c r="CU123">
        <v>3.2</v>
      </c>
      <c r="CV123">
        <v>6.15</v>
      </c>
      <c r="CW123">
        <v>155</v>
      </c>
      <c r="CX123">
        <v>1.88</v>
      </c>
      <c r="CY123">
        <v>2960</v>
      </c>
      <c r="CZ123">
        <v>3513</v>
      </c>
      <c r="DA123">
        <v>250</v>
      </c>
      <c r="DB123">
        <v>3.42</v>
      </c>
      <c r="DC123">
        <v>195</v>
      </c>
      <c r="DD123">
        <v>13.93</v>
      </c>
      <c r="DE123">
        <v>112</v>
      </c>
      <c r="DF123">
        <v>31.85</v>
      </c>
      <c r="DG123">
        <v>16.01</v>
      </c>
      <c r="DH123">
        <v>735</v>
      </c>
      <c r="DI123">
        <v>12</v>
      </c>
      <c r="DJ123">
        <v>3</v>
      </c>
      <c r="DK123">
        <v>105</v>
      </c>
      <c r="DL123">
        <v>12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6.15</v>
      </c>
      <c r="DU123">
        <v>155</v>
      </c>
      <c r="DV123">
        <v>0</v>
      </c>
      <c r="DW123">
        <v>228</v>
      </c>
      <c r="DX123">
        <v>781</v>
      </c>
      <c r="DY123">
        <v>55</v>
      </c>
      <c r="DZ123">
        <v>-1</v>
      </c>
      <c r="EA123">
        <v>-1</v>
      </c>
      <c r="EB123">
        <v>3.42</v>
      </c>
      <c r="EC123">
        <v>195</v>
      </c>
      <c r="ED123">
        <v>13.93</v>
      </c>
      <c r="EE123">
        <v>112</v>
      </c>
      <c r="EF123">
        <v>31.85</v>
      </c>
      <c r="EG123">
        <v>16.01</v>
      </c>
      <c r="EH123">
        <v>735</v>
      </c>
      <c r="EI123">
        <v>1053</v>
      </c>
      <c r="EJ123">
        <v>1053</v>
      </c>
      <c r="EK123">
        <v>1053</v>
      </c>
      <c r="EL123">
        <v>1053</v>
      </c>
      <c r="EM123">
        <v>1053</v>
      </c>
      <c r="EN123">
        <v>1053</v>
      </c>
      <c r="EO123">
        <v>-1</v>
      </c>
      <c r="EP123">
        <v>-1</v>
      </c>
      <c r="EQ123" s="59"/>
      <c r="ER123">
        <v>1053</v>
      </c>
      <c r="ES123">
        <v>4.27</v>
      </c>
      <c r="ET123">
        <v>0</v>
      </c>
      <c r="EU123">
        <v>0</v>
      </c>
      <c r="EV123">
        <v>112</v>
      </c>
      <c r="EW123">
        <v>735</v>
      </c>
      <c r="EX123">
        <v>27.93</v>
      </c>
      <c r="EY123">
        <v>27.93</v>
      </c>
      <c r="EZ123">
        <v>27.93</v>
      </c>
      <c r="FA123">
        <v>27.93</v>
      </c>
      <c r="FB123">
        <v>27.93</v>
      </c>
      <c r="FC123">
        <v>27.93</v>
      </c>
      <c r="FD123">
        <v>0</v>
      </c>
      <c r="FE123">
        <v>0</v>
      </c>
      <c r="FF123">
        <v>17</v>
      </c>
      <c r="FG123">
        <v>6.15</v>
      </c>
      <c r="FH123">
        <v>155</v>
      </c>
      <c r="FI123">
        <v>13331</v>
      </c>
      <c r="FJ123">
        <v>13331</v>
      </c>
      <c r="FK123">
        <v>46.67</v>
      </c>
      <c r="FL123">
        <v>-1</v>
      </c>
      <c r="FM123">
        <v>0</v>
      </c>
      <c r="FN123">
        <v>0</v>
      </c>
      <c r="FO123">
        <v>0</v>
      </c>
      <c r="FP123">
        <v>0</v>
      </c>
      <c r="FQ123">
        <v>400</v>
      </c>
      <c r="FR123">
        <v>0</v>
      </c>
      <c r="FS123">
        <v>7.51</v>
      </c>
      <c r="FT123">
        <v>0</v>
      </c>
      <c r="FU123">
        <v>0</v>
      </c>
      <c r="FV123">
        <v>5</v>
      </c>
      <c r="FW123">
        <v>0</v>
      </c>
      <c r="FX123">
        <v>0</v>
      </c>
      <c r="FY123">
        <v>5</v>
      </c>
      <c r="FZ123">
        <v>0</v>
      </c>
      <c r="GA123">
        <v>0</v>
      </c>
      <c r="GB123">
        <v>0</v>
      </c>
      <c r="GC123">
        <v>0</v>
      </c>
      <c r="GD123">
        <v>87</v>
      </c>
      <c r="GE123">
        <v>42142</v>
      </c>
      <c r="GF123">
        <v>0</v>
      </c>
      <c r="GG123">
        <v>0</v>
      </c>
      <c r="GH123" s="59" t="s">
        <v>1047</v>
      </c>
      <c r="GI123">
        <v>48606</v>
      </c>
      <c r="GJ123">
        <v>100</v>
      </c>
      <c r="GK123">
        <v>3808</v>
      </c>
      <c r="GL123" s="59" t="s">
        <v>1006</v>
      </c>
      <c r="GM123" s="59" t="s">
        <v>1009</v>
      </c>
      <c r="GN123">
        <v>0</v>
      </c>
      <c r="GO123">
        <v>0</v>
      </c>
      <c r="GP123">
        <v>2</v>
      </c>
      <c r="GQ123" s="59"/>
      <c r="GW123" s="59"/>
    </row>
    <row r="124" spans="1:205" ht="12.75">
      <c r="A124">
        <v>1</v>
      </c>
      <c r="B124" s="59" t="s">
        <v>604</v>
      </c>
      <c r="C124" s="59" t="s">
        <v>605</v>
      </c>
      <c r="D124" s="59" t="s">
        <v>606</v>
      </c>
      <c r="E124" s="59" t="s">
        <v>607</v>
      </c>
      <c r="F124" s="59" t="s">
        <v>607</v>
      </c>
      <c r="G124" s="59" t="s">
        <v>995</v>
      </c>
      <c r="H124" s="59" t="s">
        <v>608</v>
      </c>
      <c r="I124" s="59" t="s">
        <v>996</v>
      </c>
      <c r="J124" s="59" t="s">
        <v>243</v>
      </c>
      <c r="K124">
        <v>2</v>
      </c>
      <c r="L124" s="59" t="s">
        <v>997</v>
      </c>
      <c r="M124" s="59" t="s">
        <v>67</v>
      </c>
      <c r="N124">
        <v>0</v>
      </c>
      <c r="O124" s="59" t="s">
        <v>615</v>
      </c>
      <c r="P124">
        <v>0</v>
      </c>
      <c r="Q124" s="59"/>
      <c r="R124" s="59" t="s">
        <v>1088</v>
      </c>
      <c r="S124">
        <v>80</v>
      </c>
      <c r="T124" s="59" t="s">
        <v>345</v>
      </c>
      <c r="U124">
        <v>2025</v>
      </c>
      <c r="V124" s="59"/>
      <c r="W124" s="59" t="s">
        <v>230</v>
      </c>
      <c r="X124">
        <v>3</v>
      </c>
      <c r="Y124" s="59" t="s">
        <v>614</v>
      </c>
      <c r="Z124" s="59" t="s">
        <v>1044</v>
      </c>
      <c r="AA124">
        <v>115</v>
      </c>
      <c r="AC124" s="59"/>
      <c r="AD124" s="59"/>
      <c r="AI124" s="59"/>
      <c r="AJ124" s="59"/>
      <c r="AK124">
        <v>239</v>
      </c>
      <c r="AL124">
        <v>0</v>
      </c>
      <c r="AN124" s="59"/>
      <c r="AP124" s="59"/>
      <c r="AR124">
        <v>20544</v>
      </c>
      <c r="AS124">
        <v>0</v>
      </c>
      <c r="AT124">
        <v>5569</v>
      </c>
      <c r="AU124">
        <v>17</v>
      </c>
      <c r="AV124" s="59" t="s">
        <v>624</v>
      </c>
      <c r="AW124">
        <v>2720</v>
      </c>
      <c r="AX124">
        <v>179</v>
      </c>
      <c r="AY124">
        <v>68</v>
      </c>
      <c r="AZ124">
        <v>1370</v>
      </c>
      <c r="BA124">
        <v>476</v>
      </c>
      <c r="BB124">
        <v>-1</v>
      </c>
      <c r="BC124">
        <v>86</v>
      </c>
      <c r="BD124">
        <v>7.84</v>
      </c>
      <c r="BE124">
        <v>238</v>
      </c>
      <c r="BF124">
        <v>204</v>
      </c>
      <c r="BG124">
        <v>1379</v>
      </c>
      <c r="BH124">
        <v>13610</v>
      </c>
      <c r="BI124">
        <v>-1</v>
      </c>
      <c r="BJ124">
        <v>97</v>
      </c>
      <c r="BK124">
        <v>3.92</v>
      </c>
      <c r="BL124">
        <v>97</v>
      </c>
      <c r="BM124">
        <v>1175</v>
      </c>
      <c r="BN124">
        <v>-1</v>
      </c>
      <c r="BO124">
        <v>104</v>
      </c>
      <c r="BP124">
        <v>104</v>
      </c>
      <c r="BQ124">
        <v>19</v>
      </c>
      <c r="BR124">
        <v>17</v>
      </c>
      <c r="BS124">
        <v>13331</v>
      </c>
      <c r="BT124">
        <v>13331</v>
      </c>
      <c r="BU124">
        <v>46.67</v>
      </c>
      <c r="BV124">
        <v>-1</v>
      </c>
      <c r="BW124">
        <v>-1</v>
      </c>
      <c r="BX124">
        <v>0</v>
      </c>
      <c r="BY124">
        <v>-1</v>
      </c>
      <c r="BZ124">
        <v>0</v>
      </c>
      <c r="CA124">
        <v>-1</v>
      </c>
      <c r="CB124">
        <v>0</v>
      </c>
      <c r="CC124">
        <v>-1</v>
      </c>
      <c r="CD124">
        <v>0</v>
      </c>
      <c r="CE124">
        <v>-1</v>
      </c>
      <c r="CF124">
        <v>0</v>
      </c>
      <c r="CG124">
        <v>-1</v>
      </c>
      <c r="CH124">
        <v>0</v>
      </c>
      <c r="CI124">
        <v>506.9</v>
      </c>
      <c r="CJ124">
        <v>1763</v>
      </c>
      <c r="CK124">
        <v>1485</v>
      </c>
      <c r="CL124">
        <v>0</v>
      </c>
      <c r="CM124">
        <v>3.2</v>
      </c>
      <c r="CN124">
        <v>137.4</v>
      </c>
      <c r="CO124">
        <v>259</v>
      </c>
      <c r="CP124">
        <v>258</v>
      </c>
      <c r="CQ124">
        <v>0</v>
      </c>
      <c r="CR124">
        <v>1.88</v>
      </c>
      <c r="CS124">
        <v>6.15</v>
      </c>
      <c r="CT124">
        <v>155</v>
      </c>
      <c r="CU124">
        <v>3.2</v>
      </c>
      <c r="CV124">
        <v>6.15</v>
      </c>
      <c r="CW124">
        <v>155</v>
      </c>
      <c r="CX124">
        <v>1.88</v>
      </c>
      <c r="CY124">
        <v>2960</v>
      </c>
      <c r="CZ124">
        <v>3513</v>
      </c>
      <c r="DA124">
        <v>250</v>
      </c>
      <c r="DB124">
        <v>3.42</v>
      </c>
      <c r="DC124">
        <v>195</v>
      </c>
      <c r="DD124">
        <v>13.93</v>
      </c>
      <c r="DE124">
        <v>112</v>
      </c>
      <c r="DF124">
        <v>31.85</v>
      </c>
      <c r="DG124">
        <v>16.01</v>
      </c>
      <c r="DH124">
        <v>735</v>
      </c>
      <c r="DI124">
        <v>12</v>
      </c>
      <c r="DJ124">
        <v>3</v>
      </c>
      <c r="DK124">
        <v>105</v>
      </c>
      <c r="DL124">
        <v>12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6.15</v>
      </c>
      <c r="DU124">
        <v>155</v>
      </c>
      <c r="DV124">
        <v>0</v>
      </c>
      <c r="DW124">
        <v>228</v>
      </c>
      <c r="DX124">
        <v>781</v>
      </c>
      <c r="DY124">
        <v>55</v>
      </c>
      <c r="DZ124">
        <v>-1</v>
      </c>
      <c r="EA124">
        <v>-1</v>
      </c>
      <c r="EB124">
        <v>3.42</v>
      </c>
      <c r="EC124">
        <v>195</v>
      </c>
      <c r="ED124">
        <v>13.93</v>
      </c>
      <c r="EE124">
        <v>112</v>
      </c>
      <c r="EF124">
        <v>31.85</v>
      </c>
      <c r="EG124">
        <v>16.01</v>
      </c>
      <c r="EH124">
        <v>735</v>
      </c>
      <c r="EI124">
        <v>1053</v>
      </c>
      <c r="EJ124">
        <v>1053</v>
      </c>
      <c r="EK124">
        <v>1053</v>
      </c>
      <c r="EL124">
        <v>1053</v>
      </c>
      <c r="EM124">
        <v>1053</v>
      </c>
      <c r="EN124">
        <v>1053</v>
      </c>
      <c r="EO124">
        <v>-1</v>
      </c>
      <c r="EP124">
        <v>-1</v>
      </c>
      <c r="EQ124" s="59"/>
      <c r="ER124">
        <v>1053</v>
      </c>
      <c r="ES124">
        <v>4.27</v>
      </c>
      <c r="ET124">
        <v>0</v>
      </c>
      <c r="EU124">
        <v>0</v>
      </c>
      <c r="EV124">
        <v>112</v>
      </c>
      <c r="EW124">
        <v>735</v>
      </c>
      <c r="EX124">
        <v>27.93</v>
      </c>
      <c r="EY124">
        <v>27.93</v>
      </c>
      <c r="EZ124">
        <v>27.93</v>
      </c>
      <c r="FA124">
        <v>27.93</v>
      </c>
      <c r="FB124">
        <v>27.93</v>
      </c>
      <c r="FC124">
        <v>27.93</v>
      </c>
      <c r="FD124">
        <v>0</v>
      </c>
      <c r="FE124">
        <v>0</v>
      </c>
      <c r="FF124">
        <v>17</v>
      </c>
      <c r="FG124">
        <v>6.15</v>
      </c>
      <c r="FH124">
        <v>155</v>
      </c>
      <c r="FI124">
        <v>13331</v>
      </c>
      <c r="FJ124">
        <v>13331</v>
      </c>
      <c r="FK124">
        <v>46.67</v>
      </c>
      <c r="FL124">
        <v>-1</v>
      </c>
      <c r="FM124">
        <v>0</v>
      </c>
      <c r="FN124">
        <v>0</v>
      </c>
      <c r="FO124">
        <v>0</v>
      </c>
      <c r="FP124">
        <v>0</v>
      </c>
      <c r="FQ124">
        <v>400</v>
      </c>
      <c r="FR124">
        <v>0</v>
      </c>
      <c r="FS124">
        <v>7.51</v>
      </c>
      <c r="FT124">
        <v>0</v>
      </c>
      <c r="FU124">
        <v>0</v>
      </c>
      <c r="FV124">
        <v>5</v>
      </c>
      <c r="FW124">
        <v>0</v>
      </c>
      <c r="FX124">
        <v>0</v>
      </c>
      <c r="FY124">
        <v>5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 s="59" t="s">
        <v>1005</v>
      </c>
      <c r="GI124">
        <v>24143</v>
      </c>
      <c r="GJ124">
        <v>0</v>
      </c>
      <c r="GK124">
        <v>0</v>
      </c>
      <c r="GL124" s="59" t="s">
        <v>632</v>
      </c>
      <c r="GM124" s="59" t="s">
        <v>636</v>
      </c>
      <c r="GN124">
        <v>0</v>
      </c>
      <c r="GO124">
        <v>0</v>
      </c>
      <c r="GP124">
        <v>3</v>
      </c>
      <c r="GQ124" s="59"/>
      <c r="GW124" s="59"/>
    </row>
    <row r="125" spans="1:205" ht="12.75">
      <c r="A125">
        <v>1</v>
      </c>
      <c r="B125" s="59" t="s">
        <v>604</v>
      </c>
      <c r="C125" s="59" t="s">
        <v>605</v>
      </c>
      <c r="D125" s="59" t="s">
        <v>606</v>
      </c>
      <c r="E125" s="59" t="s">
        <v>607</v>
      </c>
      <c r="F125" s="59" t="s">
        <v>607</v>
      </c>
      <c r="G125" s="59" t="s">
        <v>995</v>
      </c>
      <c r="H125" s="59" t="s">
        <v>608</v>
      </c>
      <c r="I125" s="59" t="s">
        <v>996</v>
      </c>
      <c r="J125" s="59" t="s">
        <v>243</v>
      </c>
      <c r="K125">
        <v>2</v>
      </c>
      <c r="L125" s="59" t="s">
        <v>997</v>
      </c>
      <c r="M125" s="59" t="s">
        <v>67</v>
      </c>
      <c r="N125">
        <v>0</v>
      </c>
      <c r="O125" s="59" t="s">
        <v>615</v>
      </c>
      <c r="P125">
        <v>0</v>
      </c>
      <c r="Q125" s="59"/>
      <c r="R125" s="59" t="s">
        <v>1088</v>
      </c>
      <c r="S125">
        <v>80</v>
      </c>
      <c r="T125" s="59" t="s">
        <v>345</v>
      </c>
      <c r="U125">
        <v>2025</v>
      </c>
      <c r="V125" s="59"/>
      <c r="W125" s="59" t="s">
        <v>230</v>
      </c>
      <c r="X125">
        <v>3</v>
      </c>
      <c r="Y125" s="59" t="s">
        <v>614</v>
      </c>
      <c r="Z125" s="59" t="s">
        <v>1044</v>
      </c>
      <c r="AA125">
        <v>115</v>
      </c>
      <c r="AC125" s="59"/>
      <c r="AD125" s="59"/>
      <c r="AI125" s="59"/>
      <c r="AJ125" s="59"/>
      <c r="AK125">
        <v>239</v>
      </c>
      <c r="AL125">
        <v>0</v>
      </c>
      <c r="AN125" s="59"/>
      <c r="AP125" s="59"/>
      <c r="AR125">
        <v>20544</v>
      </c>
      <c r="AS125">
        <v>0</v>
      </c>
      <c r="AT125">
        <v>5569</v>
      </c>
      <c r="AU125">
        <v>17</v>
      </c>
      <c r="AV125" s="59" t="s">
        <v>624</v>
      </c>
      <c r="AW125">
        <v>2720</v>
      </c>
      <c r="AX125">
        <v>179</v>
      </c>
      <c r="AY125">
        <v>68</v>
      </c>
      <c r="AZ125">
        <v>1370</v>
      </c>
      <c r="BA125">
        <v>476</v>
      </c>
      <c r="BB125">
        <v>-1</v>
      </c>
      <c r="BC125">
        <v>86</v>
      </c>
      <c r="BD125">
        <v>7.84</v>
      </c>
      <c r="BE125">
        <v>238</v>
      </c>
      <c r="BF125">
        <v>204</v>
      </c>
      <c r="BG125">
        <v>1379</v>
      </c>
      <c r="BH125">
        <v>13610</v>
      </c>
      <c r="BI125">
        <v>-1</v>
      </c>
      <c r="BJ125">
        <v>97</v>
      </c>
      <c r="BK125">
        <v>3.92</v>
      </c>
      <c r="BL125">
        <v>97</v>
      </c>
      <c r="BM125">
        <v>1175</v>
      </c>
      <c r="BN125">
        <v>-1</v>
      </c>
      <c r="BO125">
        <v>104</v>
      </c>
      <c r="BP125">
        <v>104</v>
      </c>
      <c r="BQ125">
        <v>19</v>
      </c>
      <c r="BR125">
        <v>17</v>
      </c>
      <c r="BS125">
        <v>13331</v>
      </c>
      <c r="BT125">
        <v>13331</v>
      </c>
      <c r="BU125">
        <v>46.67</v>
      </c>
      <c r="BV125">
        <v>-1</v>
      </c>
      <c r="BW125">
        <v>-1</v>
      </c>
      <c r="BX125">
        <v>0</v>
      </c>
      <c r="BY125">
        <v>-1</v>
      </c>
      <c r="BZ125">
        <v>0</v>
      </c>
      <c r="CA125">
        <v>-1</v>
      </c>
      <c r="CB125">
        <v>0</v>
      </c>
      <c r="CC125">
        <v>-1</v>
      </c>
      <c r="CD125">
        <v>0</v>
      </c>
      <c r="CE125">
        <v>-1</v>
      </c>
      <c r="CF125">
        <v>0</v>
      </c>
      <c r="CG125">
        <v>-1</v>
      </c>
      <c r="CH125">
        <v>0</v>
      </c>
      <c r="CI125">
        <v>506.9</v>
      </c>
      <c r="CJ125">
        <v>1763</v>
      </c>
      <c r="CK125">
        <v>1485</v>
      </c>
      <c r="CL125">
        <v>0</v>
      </c>
      <c r="CM125">
        <v>3.2</v>
      </c>
      <c r="CN125">
        <v>137.4</v>
      </c>
      <c r="CO125">
        <v>259</v>
      </c>
      <c r="CP125">
        <v>258</v>
      </c>
      <c r="CQ125">
        <v>0</v>
      </c>
      <c r="CR125">
        <v>1.88</v>
      </c>
      <c r="CS125">
        <v>6.15</v>
      </c>
      <c r="CT125">
        <v>155</v>
      </c>
      <c r="CU125">
        <v>3.2</v>
      </c>
      <c r="CV125">
        <v>6.15</v>
      </c>
      <c r="CW125">
        <v>155</v>
      </c>
      <c r="CX125">
        <v>1.88</v>
      </c>
      <c r="CY125">
        <v>2960</v>
      </c>
      <c r="CZ125">
        <v>3513</v>
      </c>
      <c r="DA125">
        <v>250</v>
      </c>
      <c r="DB125">
        <v>3.42</v>
      </c>
      <c r="DC125">
        <v>195</v>
      </c>
      <c r="DD125">
        <v>13.93</v>
      </c>
      <c r="DE125">
        <v>112</v>
      </c>
      <c r="DF125">
        <v>31.85</v>
      </c>
      <c r="DG125">
        <v>16.01</v>
      </c>
      <c r="DH125">
        <v>735</v>
      </c>
      <c r="DI125">
        <v>12</v>
      </c>
      <c r="DJ125">
        <v>3</v>
      </c>
      <c r="DK125">
        <v>105</v>
      </c>
      <c r="DL125">
        <v>12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6.15</v>
      </c>
      <c r="DU125">
        <v>155</v>
      </c>
      <c r="DV125">
        <v>0</v>
      </c>
      <c r="DW125">
        <v>228</v>
      </c>
      <c r="DX125">
        <v>781</v>
      </c>
      <c r="DY125">
        <v>55</v>
      </c>
      <c r="DZ125">
        <v>-1</v>
      </c>
      <c r="EA125">
        <v>-1</v>
      </c>
      <c r="EB125">
        <v>3.42</v>
      </c>
      <c r="EC125">
        <v>195</v>
      </c>
      <c r="ED125">
        <v>13.93</v>
      </c>
      <c r="EE125">
        <v>112</v>
      </c>
      <c r="EF125">
        <v>31.85</v>
      </c>
      <c r="EG125">
        <v>16.01</v>
      </c>
      <c r="EH125">
        <v>735</v>
      </c>
      <c r="EI125">
        <v>1053</v>
      </c>
      <c r="EJ125">
        <v>1053</v>
      </c>
      <c r="EK125">
        <v>1053</v>
      </c>
      <c r="EL125">
        <v>1053</v>
      </c>
      <c r="EM125">
        <v>1053</v>
      </c>
      <c r="EN125">
        <v>1053</v>
      </c>
      <c r="EO125">
        <v>-1</v>
      </c>
      <c r="EP125">
        <v>-1</v>
      </c>
      <c r="EQ125" s="59"/>
      <c r="ER125">
        <v>1053</v>
      </c>
      <c r="ES125">
        <v>4.27</v>
      </c>
      <c r="ET125">
        <v>0</v>
      </c>
      <c r="EU125">
        <v>0</v>
      </c>
      <c r="EV125">
        <v>112</v>
      </c>
      <c r="EW125">
        <v>735</v>
      </c>
      <c r="EX125">
        <v>27.93</v>
      </c>
      <c r="EY125">
        <v>27.93</v>
      </c>
      <c r="EZ125">
        <v>27.93</v>
      </c>
      <c r="FA125">
        <v>27.93</v>
      </c>
      <c r="FB125">
        <v>27.93</v>
      </c>
      <c r="FC125">
        <v>27.93</v>
      </c>
      <c r="FD125">
        <v>0</v>
      </c>
      <c r="FE125">
        <v>0</v>
      </c>
      <c r="FF125">
        <v>17</v>
      </c>
      <c r="FG125">
        <v>6.15</v>
      </c>
      <c r="FH125">
        <v>155</v>
      </c>
      <c r="FI125">
        <v>13331</v>
      </c>
      <c r="FJ125">
        <v>13331</v>
      </c>
      <c r="FK125">
        <v>46.67</v>
      </c>
      <c r="FL125">
        <v>-1</v>
      </c>
      <c r="FM125">
        <v>0</v>
      </c>
      <c r="FN125">
        <v>0</v>
      </c>
      <c r="FO125">
        <v>0</v>
      </c>
      <c r="FP125">
        <v>0</v>
      </c>
      <c r="FQ125">
        <v>400</v>
      </c>
      <c r="FR125">
        <v>0</v>
      </c>
      <c r="FS125">
        <v>7.51</v>
      </c>
      <c r="FT125">
        <v>0</v>
      </c>
      <c r="FU125">
        <v>0</v>
      </c>
      <c r="FV125">
        <v>5</v>
      </c>
      <c r="FW125">
        <v>0</v>
      </c>
      <c r="FX125">
        <v>0</v>
      </c>
      <c r="FY125">
        <v>5</v>
      </c>
      <c r="FZ125">
        <v>0</v>
      </c>
      <c r="GA125">
        <v>0</v>
      </c>
      <c r="GB125">
        <v>0</v>
      </c>
      <c r="GC125">
        <v>0</v>
      </c>
      <c r="GD125">
        <v>145</v>
      </c>
      <c r="GE125">
        <v>40029</v>
      </c>
      <c r="GF125">
        <v>40037</v>
      </c>
      <c r="GG125">
        <v>0</v>
      </c>
      <c r="GH125" s="59" t="s">
        <v>1048</v>
      </c>
      <c r="GI125">
        <v>48602</v>
      </c>
      <c r="GJ125">
        <v>165</v>
      </c>
      <c r="GK125">
        <v>0</v>
      </c>
      <c r="GL125" s="59" t="s">
        <v>1006</v>
      </c>
      <c r="GM125" s="59" t="s">
        <v>1009</v>
      </c>
      <c r="GN125">
        <v>0</v>
      </c>
      <c r="GO125">
        <v>0</v>
      </c>
      <c r="GP125">
        <v>4</v>
      </c>
      <c r="GQ125" s="59"/>
      <c r="GW125" s="59"/>
    </row>
    <row r="126" spans="1:205" ht="12.75">
      <c r="A126">
        <v>1</v>
      </c>
      <c r="B126" s="59" t="s">
        <v>604</v>
      </c>
      <c r="C126" s="59" t="s">
        <v>605</v>
      </c>
      <c r="D126" s="59" t="s">
        <v>606</v>
      </c>
      <c r="E126" s="59" t="s">
        <v>607</v>
      </c>
      <c r="F126" s="59" t="s">
        <v>607</v>
      </c>
      <c r="G126" s="59" t="s">
        <v>995</v>
      </c>
      <c r="H126" s="59" t="s">
        <v>608</v>
      </c>
      <c r="I126" s="59" t="s">
        <v>996</v>
      </c>
      <c r="J126" s="59" t="s">
        <v>243</v>
      </c>
      <c r="K126">
        <v>2</v>
      </c>
      <c r="L126" s="59" t="s">
        <v>997</v>
      </c>
      <c r="M126" s="59" t="s">
        <v>67</v>
      </c>
      <c r="N126">
        <v>0</v>
      </c>
      <c r="O126" s="59" t="s">
        <v>615</v>
      </c>
      <c r="P126">
        <v>0</v>
      </c>
      <c r="Q126" s="59"/>
      <c r="R126" s="59" t="s">
        <v>1088</v>
      </c>
      <c r="S126">
        <v>80</v>
      </c>
      <c r="T126" s="59" t="s">
        <v>345</v>
      </c>
      <c r="U126">
        <v>2025</v>
      </c>
      <c r="V126" s="59"/>
      <c r="W126" s="59" t="s">
        <v>230</v>
      </c>
      <c r="X126">
        <v>3</v>
      </c>
      <c r="Y126" s="59" t="s">
        <v>614</v>
      </c>
      <c r="Z126" s="59" t="s">
        <v>1044</v>
      </c>
      <c r="AA126">
        <v>115</v>
      </c>
      <c r="AC126" s="59"/>
      <c r="AD126" s="59"/>
      <c r="AI126" s="59"/>
      <c r="AJ126" s="59"/>
      <c r="AK126">
        <v>239</v>
      </c>
      <c r="AL126">
        <v>0</v>
      </c>
      <c r="AN126" s="59"/>
      <c r="AP126" s="59"/>
      <c r="AR126">
        <v>20544</v>
      </c>
      <c r="AS126">
        <v>0</v>
      </c>
      <c r="AT126">
        <v>5569</v>
      </c>
      <c r="AU126">
        <v>17</v>
      </c>
      <c r="AV126" s="59" t="s">
        <v>624</v>
      </c>
      <c r="AW126">
        <v>2720</v>
      </c>
      <c r="AX126">
        <v>179</v>
      </c>
      <c r="AY126">
        <v>68</v>
      </c>
      <c r="AZ126">
        <v>1370</v>
      </c>
      <c r="BA126">
        <v>476</v>
      </c>
      <c r="BB126">
        <v>-1</v>
      </c>
      <c r="BC126">
        <v>86</v>
      </c>
      <c r="BD126">
        <v>7.84</v>
      </c>
      <c r="BE126">
        <v>238</v>
      </c>
      <c r="BF126">
        <v>204</v>
      </c>
      <c r="BG126">
        <v>1379</v>
      </c>
      <c r="BH126">
        <v>13610</v>
      </c>
      <c r="BI126">
        <v>-1</v>
      </c>
      <c r="BJ126">
        <v>97</v>
      </c>
      <c r="BK126">
        <v>3.92</v>
      </c>
      <c r="BL126">
        <v>97</v>
      </c>
      <c r="BM126">
        <v>1175</v>
      </c>
      <c r="BN126">
        <v>-1</v>
      </c>
      <c r="BO126">
        <v>104</v>
      </c>
      <c r="BP126">
        <v>104</v>
      </c>
      <c r="BQ126">
        <v>19</v>
      </c>
      <c r="BR126">
        <v>17</v>
      </c>
      <c r="BS126">
        <v>13331</v>
      </c>
      <c r="BT126">
        <v>13331</v>
      </c>
      <c r="BU126">
        <v>46.67</v>
      </c>
      <c r="BV126">
        <v>-1</v>
      </c>
      <c r="BW126">
        <v>-1</v>
      </c>
      <c r="BX126">
        <v>0</v>
      </c>
      <c r="BY126">
        <v>-1</v>
      </c>
      <c r="BZ126">
        <v>0</v>
      </c>
      <c r="CA126">
        <v>-1</v>
      </c>
      <c r="CB126">
        <v>0</v>
      </c>
      <c r="CC126">
        <v>-1</v>
      </c>
      <c r="CD126">
        <v>0</v>
      </c>
      <c r="CE126">
        <v>-1</v>
      </c>
      <c r="CF126">
        <v>0</v>
      </c>
      <c r="CG126">
        <v>-1</v>
      </c>
      <c r="CH126">
        <v>0</v>
      </c>
      <c r="CI126">
        <v>506.9</v>
      </c>
      <c r="CJ126">
        <v>1763</v>
      </c>
      <c r="CK126">
        <v>1485</v>
      </c>
      <c r="CL126">
        <v>0</v>
      </c>
      <c r="CM126">
        <v>3.2</v>
      </c>
      <c r="CN126">
        <v>137.4</v>
      </c>
      <c r="CO126">
        <v>259</v>
      </c>
      <c r="CP126">
        <v>258</v>
      </c>
      <c r="CQ126">
        <v>0</v>
      </c>
      <c r="CR126">
        <v>1.88</v>
      </c>
      <c r="CS126">
        <v>6.15</v>
      </c>
      <c r="CT126">
        <v>155</v>
      </c>
      <c r="CU126">
        <v>3.2</v>
      </c>
      <c r="CV126">
        <v>6.15</v>
      </c>
      <c r="CW126">
        <v>155</v>
      </c>
      <c r="CX126">
        <v>1.88</v>
      </c>
      <c r="CY126">
        <v>2960</v>
      </c>
      <c r="CZ126">
        <v>3513</v>
      </c>
      <c r="DA126">
        <v>250</v>
      </c>
      <c r="DB126">
        <v>3.42</v>
      </c>
      <c r="DC126">
        <v>195</v>
      </c>
      <c r="DD126">
        <v>13.93</v>
      </c>
      <c r="DE126">
        <v>112</v>
      </c>
      <c r="DF126">
        <v>31.85</v>
      </c>
      <c r="DG126">
        <v>16.01</v>
      </c>
      <c r="DH126">
        <v>735</v>
      </c>
      <c r="DI126">
        <v>12</v>
      </c>
      <c r="DJ126">
        <v>3</v>
      </c>
      <c r="DK126">
        <v>105</v>
      </c>
      <c r="DL126">
        <v>12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6.15</v>
      </c>
      <c r="DU126">
        <v>155</v>
      </c>
      <c r="DV126">
        <v>0</v>
      </c>
      <c r="DW126">
        <v>228</v>
      </c>
      <c r="DX126">
        <v>781</v>
      </c>
      <c r="DY126">
        <v>55</v>
      </c>
      <c r="DZ126">
        <v>-1</v>
      </c>
      <c r="EA126">
        <v>-1</v>
      </c>
      <c r="EB126">
        <v>3.42</v>
      </c>
      <c r="EC126">
        <v>195</v>
      </c>
      <c r="ED126">
        <v>13.93</v>
      </c>
      <c r="EE126">
        <v>112</v>
      </c>
      <c r="EF126">
        <v>31.85</v>
      </c>
      <c r="EG126">
        <v>16.01</v>
      </c>
      <c r="EH126">
        <v>735</v>
      </c>
      <c r="EI126">
        <v>1053</v>
      </c>
      <c r="EJ126">
        <v>1053</v>
      </c>
      <c r="EK126">
        <v>1053</v>
      </c>
      <c r="EL126">
        <v>1053</v>
      </c>
      <c r="EM126">
        <v>1053</v>
      </c>
      <c r="EN126">
        <v>1053</v>
      </c>
      <c r="EO126">
        <v>-1</v>
      </c>
      <c r="EP126">
        <v>-1</v>
      </c>
      <c r="EQ126" s="59"/>
      <c r="ER126">
        <v>1053</v>
      </c>
      <c r="ES126">
        <v>4.27</v>
      </c>
      <c r="ET126">
        <v>0</v>
      </c>
      <c r="EU126">
        <v>0</v>
      </c>
      <c r="EV126">
        <v>112</v>
      </c>
      <c r="EW126">
        <v>735</v>
      </c>
      <c r="EX126">
        <v>27.93</v>
      </c>
      <c r="EY126">
        <v>27.93</v>
      </c>
      <c r="EZ126">
        <v>27.93</v>
      </c>
      <c r="FA126">
        <v>27.93</v>
      </c>
      <c r="FB126">
        <v>27.93</v>
      </c>
      <c r="FC126">
        <v>27.93</v>
      </c>
      <c r="FD126">
        <v>0</v>
      </c>
      <c r="FE126">
        <v>0</v>
      </c>
      <c r="FF126">
        <v>17</v>
      </c>
      <c r="FG126">
        <v>6.15</v>
      </c>
      <c r="FH126">
        <v>155</v>
      </c>
      <c r="FI126">
        <v>13331</v>
      </c>
      <c r="FJ126">
        <v>13331</v>
      </c>
      <c r="FK126">
        <v>46.67</v>
      </c>
      <c r="FL126">
        <v>-1</v>
      </c>
      <c r="FM126">
        <v>0</v>
      </c>
      <c r="FN126">
        <v>0</v>
      </c>
      <c r="FO126">
        <v>0</v>
      </c>
      <c r="FP126">
        <v>0</v>
      </c>
      <c r="FQ126">
        <v>400</v>
      </c>
      <c r="FR126">
        <v>0</v>
      </c>
      <c r="FS126">
        <v>7.51</v>
      </c>
      <c r="FT126">
        <v>0</v>
      </c>
      <c r="FU126">
        <v>0</v>
      </c>
      <c r="FV126">
        <v>5</v>
      </c>
      <c r="FW126">
        <v>0</v>
      </c>
      <c r="FX126">
        <v>0</v>
      </c>
      <c r="FY126">
        <v>5</v>
      </c>
      <c r="FZ126">
        <v>0</v>
      </c>
      <c r="GA126">
        <v>0</v>
      </c>
      <c r="GB126">
        <v>0</v>
      </c>
      <c r="GC126">
        <v>0</v>
      </c>
      <c r="GD126">
        <v>50</v>
      </c>
      <c r="GE126">
        <v>40037</v>
      </c>
      <c r="GF126">
        <v>0</v>
      </c>
      <c r="GG126">
        <v>0</v>
      </c>
      <c r="GH126" s="59" t="s">
        <v>1049</v>
      </c>
      <c r="GI126">
        <v>47229</v>
      </c>
      <c r="GJ126">
        <v>55</v>
      </c>
      <c r="GK126">
        <v>0</v>
      </c>
      <c r="GL126" s="59" t="s">
        <v>1006</v>
      </c>
      <c r="GM126" s="59" t="s">
        <v>1009</v>
      </c>
      <c r="GN126">
        <v>0</v>
      </c>
      <c r="GO126">
        <v>1179493952</v>
      </c>
      <c r="GP126">
        <v>5</v>
      </c>
      <c r="GQ126" s="59"/>
      <c r="GW126" s="59"/>
    </row>
    <row r="127" spans="1:205" ht="12.75">
      <c r="A127">
        <v>1</v>
      </c>
      <c r="B127" s="59" t="s">
        <v>604</v>
      </c>
      <c r="C127" s="59" t="s">
        <v>605</v>
      </c>
      <c r="D127" s="59" t="s">
        <v>606</v>
      </c>
      <c r="E127" s="59" t="s">
        <v>607</v>
      </c>
      <c r="F127" s="59" t="s">
        <v>607</v>
      </c>
      <c r="G127" s="59" t="s">
        <v>995</v>
      </c>
      <c r="H127" s="59" t="s">
        <v>608</v>
      </c>
      <c r="I127" s="59" t="s">
        <v>996</v>
      </c>
      <c r="J127" s="59" t="s">
        <v>243</v>
      </c>
      <c r="K127">
        <v>2</v>
      </c>
      <c r="L127" s="59" t="s">
        <v>997</v>
      </c>
      <c r="M127" s="59" t="s">
        <v>67</v>
      </c>
      <c r="N127">
        <v>0</v>
      </c>
      <c r="O127" s="59" t="s">
        <v>615</v>
      </c>
      <c r="P127">
        <v>0</v>
      </c>
      <c r="Q127" s="59"/>
      <c r="R127" s="59" t="s">
        <v>1088</v>
      </c>
      <c r="S127">
        <v>80</v>
      </c>
      <c r="T127" s="59" t="s">
        <v>345</v>
      </c>
      <c r="U127">
        <v>2025</v>
      </c>
      <c r="V127" s="59"/>
      <c r="W127" s="59" t="s">
        <v>230</v>
      </c>
      <c r="X127">
        <v>3</v>
      </c>
      <c r="Y127" s="59" t="s">
        <v>614</v>
      </c>
      <c r="Z127" s="59" t="s">
        <v>1044</v>
      </c>
      <c r="AA127">
        <v>115</v>
      </c>
      <c r="AC127" s="59"/>
      <c r="AD127" s="59"/>
      <c r="AI127" s="59"/>
      <c r="AJ127" s="59"/>
      <c r="AK127">
        <v>239</v>
      </c>
      <c r="AL127">
        <v>0</v>
      </c>
      <c r="AN127" s="59"/>
      <c r="AP127" s="59"/>
      <c r="AR127">
        <v>20544</v>
      </c>
      <c r="AS127">
        <v>0</v>
      </c>
      <c r="AT127">
        <v>5569</v>
      </c>
      <c r="AU127">
        <v>17</v>
      </c>
      <c r="AV127" s="59" t="s">
        <v>624</v>
      </c>
      <c r="AW127">
        <v>2720</v>
      </c>
      <c r="AX127">
        <v>179</v>
      </c>
      <c r="AY127">
        <v>68</v>
      </c>
      <c r="AZ127">
        <v>1370</v>
      </c>
      <c r="BA127">
        <v>476</v>
      </c>
      <c r="BB127">
        <v>-1</v>
      </c>
      <c r="BC127">
        <v>86</v>
      </c>
      <c r="BD127">
        <v>7.84</v>
      </c>
      <c r="BE127">
        <v>238</v>
      </c>
      <c r="BF127">
        <v>204</v>
      </c>
      <c r="BG127">
        <v>1379</v>
      </c>
      <c r="BH127">
        <v>13610</v>
      </c>
      <c r="BI127">
        <v>-1</v>
      </c>
      <c r="BJ127">
        <v>97</v>
      </c>
      <c r="BK127">
        <v>3.92</v>
      </c>
      <c r="BL127">
        <v>97</v>
      </c>
      <c r="BM127">
        <v>1175</v>
      </c>
      <c r="BN127">
        <v>-1</v>
      </c>
      <c r="BO127">
        <v>104</v>
      </c>
      <c r="BP127">
        <v>104</v>
      </c>
      <c r="BQ127">
        <v>19</v>
      </c>
      <c r="BR127">
        <v>17</v>
      </c>
      <c r="BS127">
        <v>13331</v>
      </c>
      <c r="BT127">
        <v>13331</v>
      </c>
      <c r="BU127">
        <v>46.67</v>
      </c>
      <c r="BV127">
        <v>-1</v>
      </c>
      <c r="BW127">
        <v>-1</v>
      </c>
      <c r="BX127">
        <v>0</v>
      </c>
      <c r="BY127">
        <v>-1</v>
      </c>
      <c r="BZ127">
        <v>0</v>
      </c>
      <c r="CA127">
        <v>-1</v>
      </c>
      <c r="CB127">
        <v>0</v>
      </c>
      <c r="CC127">
        <v>-1</v>
      </c>
      <c r="CD127">
        <v>0</v>
      </c>
      <c r="CE127">
        <v>-1</v>
      </c>
      <c r="CF127">
        <v>0</v>
      </c>
      <c r="CG127">
        <v>-1</v>
      </c>
      <c r="CH127">
        <v>0</v>
      </c>
      <c r="CI127">
        <v>506.9</v>
      </c>
      <c r="CJ127">
        <v>1763</v>
      </c>
      <c r="CK127">
        <v>1485</v>
      </c>
      <c r="CL127">
        <v>0</v>
      </c>
      <c r="CM127">
        <v>3.2</v>
      </c>
      <c r="CN127">
        <v>137.4</v>
      </c>
      <c r="CO127">
        <v>259</v>
      </c>
      <c r="CP127">
        <v>258</v>
      </c>
      <c r="CQ127">
        <v>0</v>
      </c>
      <c r="CR127">
        <v>1.88</v>
      </c>
      <c r="CS127">
        <v>6.15</v>
      </c>
      <c r="CT127">
        <v>155</v>
      </c>
      <c r="CU127">
        <v>3.2</v>
      </c>
      <c r="CV127">
        <v>6.15</v>
      </c>
      <c r="CW127">
        <v>155</v>
      </c>
      <c r="CX127">
        <v>1.88</v>
      </c>
      <c r="CY127">
        <v>2960</v>
      </c>
      <c r="CZ127">
        <v>3513</v>
      </c>
      <c r="DA127">
        <v>250</v>
      </c>
      <c r="DB127">
        <v>3.42</v>
      </c>
      <c r="DC127">
        <v>195</v>
      </c>
      <c r="DD127">
        <v>13.93</v>
      </c>
      <c r="DE127">
        <v>112</v>
      </c>
      <c r="DF127">
        <v>31.85</v>
      </c>
      <c r="DG127">
        <v>16.01</v>
      </c>
      <c r="DH127">
        <v>735</v>
      </c>
      <c r="DI127">
        <v>12</v>
      </c>
      <c r="DJ127">
        <v>3</v>
      </c>
      <c r="DK127">
        <v>105</v>
      </c>
      <c r="DL127">
        <v>12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6.15</v>
      </c>
      <c r="DU127">
        <v>155</v>
      </c>
      <c r="DV127">
        <v>0</v>
      </c>
      <c r="DW127">
        <v>228</v>
      </c>
      <c r="DX127">
        <v>781</v>
      </c>
      <c r="DY127">
        <v>55</v>
      </c>
      <c r="DZ127">
        <v>-1</v>
      </c>
      <c r="EA127">
        <v>-1</v>
      </c>
      <c r="EB127">
        <v>3.42</v>
      </c>
      <c r="EC127">
        <v>195</v>
      </c>
      <c r="ED127">
        <v>13.93</v>
      </c>
      <c r="EE127">
        <v>112</v>
      </c>
      <c r="EF127">
        <v>31.85</v>
      </c>
      <c r="EG127">
        <v>16.01</v>
      </c>
      <c r="EH127">
        <v>735</v>
      </c>
      <c r="EI127">
        <v>1053</v>
      </c>
      <c r="EJ127">
        <v>1053</v>
      </c>
      <c r="EK127">
        <v>1053</v>
      </c>
      <c r="EL127">
        <v>1053</v>
      </c>
      <c r="EM127">
        <v>1053</v>
      </c>
      <c r="EN127">
        <v>1053</v>
      </c>
      <c r="EO127">
        <v>-1</v>
      </c>
      <c r="EP127">
        <v>-1</v>
      </c>
      <c r="EQ127" s="59"/>
      <c r="ER127">
        <v>1053</v>
      </c>
      <c r="ES127">
        <v>4.27</v>
      </c>
      <c r="ET127">
        <v>0</v>
      </c>
      <c r="EU127">
        <v>0</v>
      </c>
      <c r="EV127">
        <v>112</v>
      </c>
      <c r="EW127">
        <v>735</v>
      </c>
      <c r="EX127">
        <v>27.93</v>
      </c>
      <c r="EY127">
        <v>27.93</v>
      </c>
      <c r="EZ127">
        <v>27.93</v>
      </c>
      <c r="FA127">
        <v>27.93</v>
      </c>
      <c r="FB127">
        <v>27.93</v>
      </c>
      <c r="FC127">
        <v>27.93</v>
      </c>
      <c r="FD127">
        <v>0</v>
      </c>
      <c r="FE127">
        <v>0</v>
      </c>
      <c r="FF127">
        <v>17</v>
      </c>
      <c r="FG127">
        <v>6.15</v>
      </c>
      <c r="FH127">
        <v>155</v>
      </c>
      <c r="FI127">
        <v>13331</v>
      </c>
      <c r="FJ127">
        <v>13331</v>
      </c>
      <c r="FK127">
        <v>46.67</v>
      </c>
      <c r="FL127">
        <v>-1</v>
      </c>
      <c r="FM127">
        <v>0</v>
      </c>
      <c r="FN127">
        <v>0</v>
      </c>
      <c r="FO127">
        <v>0</v>
      </c>
      <c r="FP127">
        <v>0</v>
      </c>
      <c r="FQ127">
        <v>400</v>
      </c>
      <c r="FR127">
        <v>0</v>
      </c>
      <c r="FS127">
        <v>7.51</v>
      </c>
      <c r="FT127">
        <v>0</v>
      </c>
      <c r="FU127">
        <v>0</v>
      </c>
      <c r="FV127">
        <v>5</v>
      </c>
      <c r="FW127">
        <v>0</v>
      </c>
      <c r="FX127">
        <v>0</v>
      </c>
      <c r="FY127">
        <v>5</v>
      </c>
      <c r="FZ127">
        <v>0</v>
      </c>
      <c r="GA127">
        <v>0</v>
      </c>
      <c r="GB127">
        <v>0</v>
      </c>
      <c r="GC127">
        <v>0</v>
      </c>
      <c r="GD127">
        <v>106</v>
      </c>
      <c r="GE127">
        <v>40037</v>
      </c>
      <c r="GF127">
        <v>39999</v>
      </c>
      <c r="GG127">
        <v>0</v>
      </c>
      <c r="GH127" s="59" t="s">
        <v>1050</v>
      </c>
      <c r="GI127">
        <v>48605</v>
      </c>
      <c r="GJ127">
        <v>120</v>
      </c>
      <c r="GK127">
        <v>3326</v>
      </c>
      <c r="GL127" s="59" t="s">
        <v>1006</v>
      </c>
      <c r="GM127" s="59" t="s">
        <v>1009</v>
      </c>
      <c r="GN127">
        <v>0</v>
      </c>
      <c r="GO127">
        <v>0</v>
      </c>
      <c r="GP127">
        <v>6</v>
      </c>
      <c r="GQ127" s="59"/>
      <c r="GW127" s="59"/>
    </row>
    <row r="128" spans="1:205" ht="12.75">
      <c r="A128">
        <v>1</v>
      </c>
      <c r="B128" s="59" t="s">
        <v>604</v>
      </c>
      <c r="C128" s="59" t="s">
        <v>605</v>
      </c>
      <c r="D128" s="59" t="s">
        <v>606</v>
      </c>
      <c r="E128" s="59" t="s">
        <v>607</v>
      </c>
      <c r="F128" s="59" t="s">
        <v>607</v>
      </c>
      <c r="G128" s="59" t="s">
        <v>995</v>
      </c>
      <c r="H128" s="59" t="s">
        <v>608</v>
      </c>
      <c r="I128" s="59" t="s">
        <v>996</v>
      </c>
      <c r="J128" s="59" t="s">
        <v>243</v>
      </c>
      <c r="K128">
        <v>2</v>
      </c>
      <c r="L128" s="59" t="s">
        <v>997</v>
      </c>
      <c r="M128" s="59" t="s">
        <v>67</v>
      </c>
      <c r="N128">
        <v>0</v>
      </c>
      <c r="O128" s="59" t="s">
        <v>615</v>
      </c>
      <c r="P128">
        <v>0</v>
      </c>
      <c r="Q128" s="59"/>
      <c r="R128" s="59" t="s">
        <v>1088</v>
      </c>
      <c r="S128">
        <v>80</v>
      </c>
      <c r="T128" s="59" t="s">
        <v>345</v>
      </c>
      <c r="U128">
        <v>2025</v>
      </c>
      <c r="V128" s="59"/>
      <c r="W128" s="59" t="s">
        <v>230</v>
      </c>
      <c r="X128">
        <v>3</v>
      </c>
      <c r="Y128" s="59" t="s">
        <v>614</v>
      </c>
      <c r="Z128" s="59" t="s">
        <v>1044</v>
      </c>
      <c r="AA128">
        <v>115</v>
      </c>
      <c r="AC128" s="59"/>
      <c r="AD128" s="59"/>
      <c r="AI128" s="59"/>
      <c r="AJ128" s="59"/>
      <c r="AK128">
        <v>239</v>
      </c>
      <c r="AL128">
        <v>0</v>
      </c>
      <c r="AN128" s="59"/>
      <c r="AP128" s="59"/>
      <c r="AR128">
        <v>20544</v>
      </c>
      <c r="AS128">
        <v>0</v>
      </c>
      <c r="AT128">
        <v>5569</v>
      </c>
      <c r="AU128">
        <v>17</v>
      </c>
      <c r="AV128" s="59" t="s">
        <v>624</v>
      </c>
      <c r="AW128">
        <v>2720</v>
      </c>
      <c r="AX128">
        <v>179</v>
      </c>
      <c r="AY128">
        <v>68</v>
      </c>
      <c r="AZ128">
        <v>1370</v>
      </c>
      <c r="BA128">
        <v>476</v>
      </c>
      <c r="BB128">
        <v>-1</v>
      </c>
      <c r="BC128">
        <v>86</v>
      </c>
      <c r="BD128">
        <v>7.84</v>
      </c>
      <c r="BE128">
        <v>238</v>
      </c>
      <c r="BF128">
        <v>204</v>
      </c>
      <c r="BG128">
        <v>1379</v>
      </c>
      <c r="BH128">
        <v>13610</v>
      </c>
      <c r="BI128">
        <v>-1</v>
      </c>
      <c r="BJ128">
        <v>97</v>
      </c>
      <c r="BK128">
        <v>3.92</v>
      </c>
      <c r="BL128">
        <v>97</v>
      </c>
      <c r="BM128">
        <v>1175</v>
      </c>
      <c r="BN128">
        <v>-1</v>
      </c>
      <c r="BO128">
        <v>104</v>
      </c>
      <c r="BP128">
        <v>104</v>
      </c>
      <c r="BQ128">
        <v>19</v>
      </c>
      <c r="BR128">
        <v>17</v>
      </c>
      <c r="BS128">
        <v>13331</v>
      </c>
      <c r="BT128">
        <v>13331</v>
      </c>
      <c r="BU128">
        <v>46.67</v>
      </c>
      <c r="BV128">
        <v>-1</v>
      </c>
      <c r="BW128">
        <v>-1</v>
      </c>
      <c r="BX128">
        <v>0</v>
      </c>
      <c r="BY128">
        <v>-1</v>
      </c>
      <c r="BZ128">
        <v>0</v>
      </c>
      <c r="CA128">
        <v>-1</v>
      </c>
      <c r="CB128">
        <v>0</v>
      </c>
      <c r="CC128">
        <v>-1</v>
      </c>
      <c r="CD128">
        <v>0</v>
      </c>
      <c r="CE128">
        <v>-1</v>
      </c>
      <c r="CF128">
        <v>0</v>
      </c>
      <c r="CG128">
        <v>-1</v>
      </c>
      <c r="CH128">
        <v>0</v>
      </c>
      <c r="CI128">
        <v>506.9</v>
      </c>
      <c r="CJ128">
        <v>1763</v>
      </c>
      <c r="CK128">
        <v>1485</v>
      </c>
      <c r="CL128">
        <v>0</v>
      </c>
      <c r="CM128">
        <v>3.2</v>
      </c>
      <c r="CN128">
        <v>137.4</v>
      </c>
      <c r="CO128">
        <v>259</v>
      </c>
      <c r="CP128">
        <v>258</v>
      </c>
      <c r="CQ128">
        <v>0</v>
      </c>
      <c r="CR128">
        <v>1.88</v>
      </c>
      <c r="CS128">
        <v>6.15</v>
      </c>
      <c r="CT128">
        <v>155</v>
      </c>
      <c r="CU128">
        <v>3.2</v>
      </c>
      <c r="CV128">
        <v>6.15</v>
      </c>
      <c r="CW128">
        <v>155</v>
      </c>
      <c r="CX128">
        <v>1.88</v>
      </c>
      <c r="CY128">
        <v>2960</v>
      </c>
      <c r="CZ128">
        <v>3513</v>
      </c>
      <c r="DA128">
        <v>250</v>
      </c>
      <c r="DB128">
        <v>3.42</v>
      </c>
      <c r="DC128">
        <v>195</v>
      </c>
      <c r="DD128">
        <v>13.93</v>
      </c>
      <c r="DE128">
        <v>112</v>
      </c>
      <c r="DF128">
        <v>31.85</v>
      </c>
      <c r="DG128">
        <v>16.01</v>
      </c>
      <c r="DH128">
        <v>735</v>
      </c>
      <c r="DI128">
        <v>12</v>
      </c>
      <c r="DJ128">
        <v>3</v>
      </c>
      <c r="DK128">
        <v>105</v>
      </c>
      <c r="DL128">
        <v>12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6.15</v>
      </c>
      <c r="DU128">
        <v>155</v>
      </c>
      <c r="DV128">
        <v>0</v>
      </c>
      <c r="DW128">
        <v>228</v>
      </c>
      <c r="DX128">
        <v>781</v>
      </c>
      <c r="DY128">
        <v>55</v>
      </c>
      <c r="DZ128">
        <v>-1</v>
      </c>
      <c r="EA128">
        <v>-1</v>
      </c>
      <c r="EB128">
        <v>3.42</v>
      </c>
      <c r="EC128">
        <v>195</v>
      </c>
      <c r="ED128">
        <v>13.93</v>
      </c>
      <c r="EE128">
        <v>112</v>
      </c>
      <c r="EF128">
        <v>31.85</v>
      </c>
      <c r="EG128">
        <v>16.01</v>
      </c>
      <c r="EH128">
        <v>735</v>
      </c>
      <c r="EI128">
        <v>1053</v>
      </c>
      <c r="EJ128">
        <v>1053</v>
      </c>
      <c r="EK128">
        <v>1053</v>
      </c>
      <c r="EL128">
        <v>1053</v>
      </c>
      <c r="EM128">
        <v>1053</v>
      </c>
      <c r="EN128">
        <v>1053</v>
      </c>
      <c r="EO128">
        <v>-1</v>
      </c>
      <c r="EP128">
        <v>-1</v>
      </c>
      <c r="EQ128" s="59"/>
      <c r="ER128">
        <v>1053</v>
      </c>
      <c r="ES128">
        <v>4.27</v>
      </c>
      <c r="ET128">
        <v>0</v>
      </c>
      <c r="EU128">
        <v>0</v>
      </c>
      <c r="EV128">
        <v>112</v>
      </c>
      <c r="EW128">
        <v>735</v>
      </c>
      <c r="EX128">
        <v>27.93</v>
      </c>
      <c r="EY128">
        <v>27.93</v>
      </c>
      <c r="EZ128">
        <v>27.93</v>
      </c>
      <c r="FA128">
        <v>27.93</v>
      </c>
      <c r="FB128">
        <v>27.93</v>
      </c>
      <c r="FC128">
        <v>27.93</v>
      </c>
      <c r="FD128">
        <v>0</v>
      </c>
      <c r="FE128">
        <v>0</v>
      </c>
      <c r="FF128">
        <v>17</v>
      </c>
      <c r="FG128">
        <v>6.15</v>
      </c>
      <c r="FH128">
        <v>155</v>
      </c>
      <c r="FI128">
        <v>13331</v>
      </c>
      <c r="FJ128">
        <v>13331</v>
      </c>
      <c r="FK128">
        <v>46.67</v>
      </c>
      <c r="FL128">
        <v>-1</v>
      </c>
      <c r="FM128">
        <v>0</v>
      </c>
      <c r="FN128">
        <v>0</v>
      </c>
      <c r="FO128">
        <v>0</v>
      </c>
      <c r="FP128">
        <v>0</v>
      </c>
      <c r="FQ128">
        <v>400</v>
      </c>
      <c r="FR128">
        <v>0</v>
      </c>
      <c r="FS128">
        <v>7.51</v>
      </c>
      <c r="FT128">
        <v>0</v>
      </c>
      <c r="FU128">
        <v>0</v>
      </c>
      <c r="FV128">
        <v>5</v>
      </c>
      <c r="FW128">
        <v>0</v>
      </c>
      <c r="FX128">
        <v>0</v>
      </c>
      <c r="FY128">
        <v>5</v>
      </c>
      <c r="FZ128">
        <v>0</v>
      </c>
      <c r="GA128">
        <v>0</v>
      </c>
      <c r="GB128">
        <v>0</v>
      </c>
      <c r="GC128">
        <v>0</v>
      </c>
      <c r="GD128">
        <v>58</v>
      </c>
      <c r="GE128">
        <v>39900</v>
      </c>
      <c r="GF128">
        <v>0</v>
      </c>
      <c r="GG128">
        <v>0</v>
      </c>
      <c r="GH128" s="59" t="s">
        <v>1051</v>
      </c>
      <c r="GI128">
        <v>37150</v>
      </c>
      <c r="GJ128">
        <v>65</v>
      </c>
      <c r="GK128">
        <v>0</v>
      </c>
      <c r="GL128" s="59" t="s">
        <v>1006</v>
      </c>
      <c r="GM128" s="59" t="s">
        <v>1009</v>
      </c>
      <c r="GN128">
        <v>0</v>
      </c>
      <c r="GO128">
        <v>1561477632</v>
      </c>
      <c r="GP128">
        <v>7</v>
      </c>
      <c r="GQ128" s="59"/>
      <c r="GW128" s="59"/>
    </row>
    <row r="129" spans="1:205" ht="12.75">
      <c r="A129">
        <v>1</v>
      </c>
      <c r="B129" s="59" t="s">
        <v>604</v>
      </c>
      <c r="C129" s="59" t="s">
        <v>605</v>
      </c>
      <c r="D129" s="59" t="s">
        <v>606</v>
      </c>
      <c r="E129" s="59" t="s">
        <v>607</v>
      </c>
      <c r="F129" s="59" t="s">
        <v>607</v>
      </c>
      <c r="G129" s="59" t="s">
        <v>995</v>
      </c>
      <c r="H129" s="59" t="s">
        <v>608</v>
      </c>
      <c r="I129" s="59" t="s">
        <v>996</v>
      </c>
      <c r="J129" s="59" t="s">
        <v>243</v>
      </c>
      <c r="K129">
        <v>2</v>
      </c>
      <c r="L129" s="59" t="s">
        <v>997</v>
      </c>
      <c r="M129" s="59" t="s">
        <v>67</v>
      </c>
      <c r="N129">
        <v>0</v>
      </c>
      <c r="O129" s="59" t="s">
        <v>615</v>
      </c>
      <c r="P129">
        <v>0</v>
      </c>
      <c r="Q129" s="59"/>
      <c r="R129" s="59" t="s">
        <v>1088</v>
      </c>
      <c r="S129">
        <v>80</v>
      </c>
      <c r="T129" s="59" t="s">
        <v>345</v>
      </c>
      <c r="U129">
        <v>2025</v>
      </c>
      <c r="V129" s="59"/>
      <c r="W129" s="59" t="s">
        <v>230</v>
      </c>
      <c r="X129">
        <v>3</v>
      </c>
      <c r="Y129" s="59" t="s">
        <v>614</v>
      </c>
      <c r="Z129" s="59" t="s">
        <v>1044</v>
      </c>
      <c r="AA129">
        <v>115</v>
      </c>
      <c r="AC129" s="59"/>
      <c r="AD129" s="59"/>
      <c r="AI129" s="59"/>
      <c r="AJ129" s="59"/>
      <c r="AK129">
        <v>239</v>
      </c>
      <c r="AL129">
        <v>0</v>
      </c>
      <c r="AN129" s="59"/>
      <c r="AP129" s="59"/>
      <c r="AR129">
        <v>20544</v>
      </c>
      <c r="AS129">
        <v>0</v>
      </c>
      <c r="AT129">
        <v>5569</v>
      </c>
      <c r="AU129">
        <v>17</v>
      </c>
      <c r="AV129" s="59" t="s">
        <v>624</v>
      </c>
      <c r="AW129">
        <v>2720</v>
      </c>
      <c r="AX129">
        <v>179</v>
      </c>
      <c r="AY129">
        <v>68</v>
      </c>
      <c r="AZ129">
        <v>1370</v>
      </c>
      <c r="BA129">
        <v>476</v>
      </c>
      <c r="BB129">
        <v>-1</v>
      </c>
      <c r="BC129">
        <v>86</v>
      </c>
      <c r="BD129">
        <v>7.84</v>
      </c>
      <c r="BE129">
        <v>238</v>
      </c>
      <c r="BF129">
        <v>204</v>
      </c>
      <c r="BG129">
        <v>1379</v>
      </c>
      <c r="BH129">
        <v>13610</v>
      </c>
      <c r="BI129">
        <v>-1</v>
      </c>
      <c r="BJ129">
        <v>97</v>
      </c>
      <c r="BK129">
        <v>3.92</v>
      </c>
      <c r="BL129">
        <v>97</v>
      </c>
      <c r="BM129">
        <v>1175</v>
      </c>
      <c r="BN129">
        <v>-1</v>
      </c>
      <c r="BO129">
        <v>104</v>
      </c>
      <c r="BP129">
        <v>104</v>
      </c>
      <c r="BQ129">
        <v>19</v>
      </c>
      <c r="BR129">
        <v>17</v>
      </c>
      <c r="BS129">
        <v>13331</v>
      </c>
      <c r="BT129">
        <v>13331</v>
      </c>
      <c r="BU129">
        <v>46.67</v>
      </c>
      <c r="BV129">
        <v>-1</v>
      </c>
      <c r="BW129">
        <v>-1</v>
      </c>
      <c r="BX129">
        <v>0</v>
      </c>
      <c r="BY129">
        <v>-1</v>
      </c>
      <c r="BZ129">
        <v>0</v>
      </c>
      <c r="CA129">
        <v>-1</v>
      </c>
      <c r="CB129">
        <v>0</v>
      </c>
      <c r="CC129">
        <v>-1</v>
      </c>
      <c r="CD129">
        <v>0</v>
      </c>
      <c r="CE129">
        <v>-1</v>
      </c>
      <c r="CF129">
        <v>0</v>
      </c>
      <c r="CG129">
        <v>-1</v>
      </c>
      <c r="CH129">
        <v>0</v>
      </c>
      <c r="CI129">
        <v>506.9</v>
      </c>
      <c r="CJ129">
        <v>1763</v>
      </c>
      <c r="CK129">
        <v>1485</v>
      </c>
      <c r="CL129">
        <v>0</v>
      </c>
      <c r="CM129">
        <v>3.2</v>
      </c>
      <c r="CN129">
        <v>137.4</v>
      </c>
      <c r="CO129">
        <v>259</v>
      </c>
      <c r="CP129">
        <v>258</v>
      </c>
      <c r="CQ129">
        <v>0</v>
      </c>
      <c r="CR129">
        <v>1.88</v>
      </c>
      <c r="CS129">
        <v>6.15</v>
      </c>
      <c r="CT129">
        <v>155</v>
      </c>
      <c r="CU129">
        <v>3.2</v>
      </c>
      <c r="CV129">
        <v>6.15</v>
      </c>
      <c r="CW129">
        <v>155</v>
      </c>
      <c r="CX129">
        <v>1.88</v>
      </c>
      <c r="CY129">
        <v>2960</v>
      </c>
      <c r="CZ129">
        <v>3513</v>
      </c>
      <c r="DA129">
        <v>250</v>
      </c>
      <c r="DB129">
        <v>3.42</v>
      </c>
      <c r="DC129">
        <v>195</v>
      </c>
      <c r="DD129">
        <v>13.93</v>
      </c>
      <c r="DE129">
        <v>112</v>
      </c>
      <c r="DF129">
        <v>31.85</v>
      </c>
      <c r="DG129">
        <v>16.01</v>
      </c>
      <c r="DH129">
        <v>735</v>
      </c>
      <c r="DI129">
        <v>12</v>
      </c>
      <c r="DJ129">
        <v>3</v>
      </c>
      <c r="DK129">
        <v>105</v>
      </c>
      <c r="DL129">
        <v>12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6.15</v>
      </c>
      <c r="DU129">
        <v>155</v>
      </c>
      <c r="DV129">
        <v>0</v>
      </c>
      <c r="DW129">
        <v>228</v>
      </c>
      <c r="DX129">
        <v>781</v>
      </c>
      <c r="DY129">
        <v>55</v>
      </c>
      <c r="DZ129">
        <v>-1</v>
      </c>
      <c r="EA129">
        <v>-1</v>
      </c>
      <c r="EB129">
        <v>3.42</v>
      </c>
      <c r="EC129">
        <v>195</v>
      </c>
      <c r="ED129">
        <v>13.93</v>
      </c>
      <c r="EE129">
        <v>112</v>
      </c>
      <c r="EF129">
        <v>31.85</v>
      </c>
      <c r="EG129">
        <v>16.01</v>
      </c>
      <c r="EH129">
        <v>735</v>
      </c>
      <c r="EI129">
        <v>1053</v>
      </c>
      <c r="EJ129">
        <v>1053</v>
      </c>
      <c r="EK129">
        <v>1053</v>
      </c>
      <c r="EL129">
        <v>1053</v>
      </c>
      <c r="EM129">
        <v>1053</v>
      </c>
      <c r="EN129">
        <v>1053</v>
      </c>
      <c r="EO129">
        <v>-1</v>
      </c>
      <c r="EP129">
        <v>-1</v>
      </c>
      <c r="EQ129" s="59"/>
      <c r="ER129">
        <v>1053</v>
      </c>
      <c r="ES129">
        <v>4.27</v>
      </c>
      <c r="ET129">
        <v>0</v>
      </c>
      <c r="EU129">
        <v>0</v>
      </c>
      <c r="EV129">
        <v>112</v>
      </c>
      <c r="EW129">
        <v>735</v>
      </c>
      <c r="EX129">
        <v>27.93</v>
      </c>
      <c r="EY129">
        <v>27.93</v>
      </c>
      <c r="EZ129">
        <v>27.93</v>
      </c>
      <c r="FA129">
        <v>27.93</v>
      </c>
      <c r="FB129">
        <v>27.93</v>
      </c>
      <c r="FC129">
        <v>27.93</v>
      </c>
      <c r="FD129">
        <v>0</v>
      </c>
      <c r="FE129">
        <v>0</v>
      </c>
      <c r="FF129">
        <v>17</v>
      </c>
      <c r="FG129">
        <v>6.15</v>
      </c>
      <c r="FH129">
        <v>155</v>
      </c>
      <c r="FI129">
        <v>13331</v>
      </c>
      <c r="FJ129">
        <v>13331</v>
      </c>
      <c r="FK129">
        <v>46.67</v>
      </c>
      <c r="FL129">
        <v>-1</v>
      </c>
      <c r="FM129">
        <v>0</v>
      </c>
      <c r="FN129">
        <v>0</v>
      </c>
      <c r="FO129">
        <v>0</v>
      </c>
      <c r="FP129">
        <v>0</v>
      </c>
      <c r="FQ129">
        <v>400</v>
      </c>
      <c r="FR129">
        <v>0</v>
      </c>
      <c r="FS129">
        <v>7.51</v>
      </c>
      <c r="FT129">
        <v>0</v>
      </c>
      <c r="FU129">
        <v>0</v>
      </c>
      <c r="FV129">
        <v>5</v>
      </c>
      <c r="FW129">
        <v>0</v>
      </c>
      <c r="FX129">
        <v>0</v>
      </c>
      <c r="FY129">
        <v>5</v>
      </c>
      <c r="FZ129">
        <v>0</v>
      </c>
      <c r="GA129">
        <v>0</v>
      </c>
      <c r="GB129">
        <v>0</v>
      </c>
      <c r="GC129">
        <v>0</v>
      </c>
      <c r="GD129">
        <v>36</v>
      </c>
      <c r="GE129">
        <v>0</v>
      </c>
      <c r="GF129">
        <v>0</v>
      </c>
      <c r="GG129">
        <v>0</v>
      </c>
      <c r="GH129" s="59" t="s">
        <v>1052</v>
      </c>
      <c r="GI129">
        <v>44203</v>
      </c>
      <c r="GJ129">
        <v>40</v>
      </c>
      <c r="GK129">
        <v>0</v>
      </c>
      <c r="GL129" s="59" t="s">
        <v>632</v>
      </c>
      <c r="GM129" s="59" t="s">
        <v>636</v>
      </c>
      <c r="GN129">
        <v>0</v>
      </c>
      <c r="GO129">
        <v>0</v>
      </c>
      <c r="GP129">
        <v>8</v>
      </c>
      <c r="GQ129" s="59"/>
      <c r="GW129" s="59"/>
    </row>
    <row r="130" spans="1:205" ht="12.75">
      <c r="A130">
        <v>1</v>
      </c>
      <c r="B130" s="59" t="s">
        <v>604</v>
      </c>
      <c r="C130" s="59" t="s">
        <v>605</v>
      </c>
      <c r="D130" s="59" t="s">
        <v>606</v>
      </c>
      <c r="E130" s="59" t="s">
        <v>607</v>
      </c>
      <c r="F130" s="59" t="s">
        <v>607</v>
      </c>
      <c r="G130" s="59" t="s">
        <v>995</v>
      </c>
      <c r="H130" s="59" t="s">
        <v>608</v>
      </c>
      <c r="I130" s="59" t="s">
        <v>996</v>
      </c>
      <c r="J130" s="59" t="s">
        <v>243</v>
      </c>
      <c r="K130">
        <v>2</v>
      </c>
      <c r="L130" s="59" t="s">
        <v>997</v>
      </c>
      <c r="M130" s="59" t="s">
        <v>67</v>
      </c>
      <c r="N130">
        <v>0</v>
      </c>
      <c r="O130" s="59" t="s">
        <v>615</v>
      </c>
      <c r="P130">
        <v>0</v>
      </c>
      <c r="Q130" s="59"/>
      <c r="R130" s="59" t="s">
        <v>1088</v>
      </c>
      <c r="S130">
        <v>80</v>
      </c>
      <c r="T130" s="59" t="s">
        <v>345</v>
      </c>
      <c r="U130">
        <v>2025</v>
      </c>
      <c r="V130" s="59"/>
      <c r="W130" s="59" t="s">
        <v>230</v>
      </c>
      <c r="X130">
        <v>3</v>
      </c>
      <c r="Y130" s="59" t="s">
        <v>614</v>
      </c>
      <c r="Z130" s="59" t="s">
        <v>1044</v>
      </c>
      <c r="AA130">
        <v>115</v>
      </c>
      <c r="AC130" s="59"/>
      <c r="AD130" s="59"/>
      <c r="AI130" s="59"/>
      <c r="AJ130" s="59"/>
      <c r="AK130">
        <v>239</v>
      </c>
      <c r="AL130">
        <v>0</v>
      </c>
      <c r="AN130" s="59"/>
      <c r="AP130" s="59"/>
      <c r="AR130">
        <v>20544</v>
      </c>
      <c r="AS130">
        <v>0</v>
      </c>
      <c r="AT130">
        <v>5569</v>
      </c>
      <c r="AU130">
        <v>17</v>
      </c>
      <c r="AV130" s="59" t="s">
        <v>624</v>
      </c>
      <c r="AW130">
        <v>2720</v>
      </c>
      <c r="AX130">
        <v>179</v>
      </c>
      <c r="AY130">
        <v>68</v>
      </c>
      <c r="AZ130">
        <v>1370</v>
      </c>
      <c r="BA130">
        <v>476</v>
      </c>
      <c r="BB130">
        <v>-1</v>
      </c>
      <c r="BC130">
        <v>86</v>
      </c>
      <c r="BD130">
        <v>7.84</v>
      </c>
      <c r="BE130">
        <v>238</v>
      </c>
      <c r="BF130">
        <v>204</v>
      </c>
      <c r="BG130">
        <v>1379</v>
      </c>
      <c r="BH130">
        <v>13610</v>
      </c>
      <c r="BI130">
        <v>-1</v>
      </c>
      <c r="BJ130">
        <v>97</v>
      </c>
      <c r="BK130">
        <v>3.92</v>
      </c>
      <c r="BL130">
        <v>97</v>
      </c>
      <c r="BM130">
        <v>1175</v>
      </c>
      <c r="BN130">
        <v>-1</v>
      </c>
      <c r="BO130">
        <v>104</v>
      </c>
      <c r="BP130">
        <v>104</v>
      </c>
      <c r="BQ130">
        <v>19</v>
      </c>
      <c r="BR130">
        <v>17</v>
      </c>
      <c r="BS130">
        <v>13331</v>
      </c>
      <c r="BT130">
        <v>13331</v>
      </c>
      <c r="BU130">
        <v>46.67</v>
      </c>
      <c r="BV130">
        <v>-1</v>
      </c>
      <c r="BW130">
        <v>-1</v>
      </c>
      <c r="BX130">
        <v>0</v>
      </c>
      <c r="BY130">
        <v>-1</v>
      </c>
      <c r="BZ130">
        <v>0</v>
      </c>
      <c r="CA130">
        <v>-1</v>
      </c>
      <c r="CB130">
        <v>0</v>
      </c>
      <c r="CC130">
        <v>-1</v>
      </c>
      <c r="CD130">
        <v>0</v>
      </c>
      <c r="CE130">
        <v>-1</v>
      </c>
      <c r="CF130">
        <v>0</v>
      </c>
      <c r="CG130">
        <v>-1</v>
      </c>
      <c r="CH130">
        <v>0</v>
      </c>
      <c r="CI130">
        <v>506.9</v>
      </c>
      <c r="CJ130">
        <v>1763</v>
      </c>
      <c r="CK130">
        <v>1485</v>
      </c>
      <c r="CL130">
        <v>0</v>
      </c>
      <c r="CM130">
        <v>3.2</v>
      </c>
      <c r="CN130">
        <v>137.4</v>
      </c>
      <c r="CO130">
        <v>259</v>
      </c>
      <c r="CP130">
        <v>258</v>
      </c>
      <c r="CQ130">
        <v>0</v>
      </c>
      <c r="CR130">
        <v>1.88</v>
      </c>
      <c r="CS130">
        <v>6.15</v>
      </c>
      <c r="CT130">
        <v>155</v>
      </c>
      <c r="CU130">
        <v>3.2</v>
      </c>
      <c r="CV130">
        <v>6.15</v>
      </c>
      <c r="CW130">
        <v>155</v>
      </c>
      <c r="CX130">
        <v>1.88</v>
      </c>
      <c r="CY130">
        <v>2960</v>
      </c>
      <c r="CZ130">
        <v>3513</v>
      </c>
      <c r="DA130">
        <v>250</v>
      </c>
      <c r="DB130">
        <v>3.42</v>
      </c>
      <c r="DC130">
        <v>195</v>
      </c>
      <c r="DD130">
        <v>13.93</v>
      </c>
      <c r="DE130">
        <v>112</v>
      </c>
      <c r="DF130">
        <v>31.85</v>
      </c>
      <c r="DG130">
        <v>16.01</v>
      </c>
      <c r="DH130">
        <v>735</v>
      </c>
      <c r="DI130">
        <v>12</v>
      </c>
      <c r="DJ130">
        <v>3</v>
      </c>
      <c r="DK130">
        <v>105</v>
      </c>
      <c r="DL130">
        <v>12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6.15</v>
      </c>
      <c r="DU130">
        <v>155</v>
      </c>
      <c r="DV130">
        <v>0</v>
      </c>
      <c r="DW130">
        <v>228</v>
      </c>
      <c r="DX130">
        <v>781</v>
      </c>
      <c r="DY130">
        <v>55</v>
      </c>
      <c r="DZ130">
        <v>-1</v>
      </c>
      <c r="EA130">
        <v>-1</v>
      </c>
      <c r="EB130">
        <v>3.42</v>
      </c>
      <c r="EC130">
        <v>195</v>
      </c>
      <c r="ED130">
        <v>13.93</v>
      </c>
      <c r="EE130">
        <v>112</v>
      </c>
      <c r="EF130">
        <v>31.85</v>
      </c>
      <c r="EG130">
        <v>16.01</v>
      </c>
      <c r="EH130">
        <v>735</v>
      </c>
      <c r="EI130">
        <v>1053</v>
      </c>
      <c r="EJ130">
        <v>1053</v>
      </c>
      <c r="EK130">
        <v>1053</v>
      </c>
      <c r="EL130">
        <v>1053</v>
      </c>
      <c r="EM130">
        <v>1053</v>
      </c>
      <c r="EN130">
        <v>1053</v>
      </c>
      <c r="EO130">
        <v>-1</v>
      </c>
      <c r="EP130">
        <v>-1</v>
      </c>
      <c r="EQ130" s="59"/>
      <c r="ER130">
        <v>1053</v>
      </c>
      <c r="ES130">
        <v>4.27</v>
      </c>
      <c r="ET130">
        <v>0</v>
      </c>
      <c r="EU130">
        <v>0</v>
      </c>
      <c r="EV130">
        <v>112</v>
      </c>
      <c r="EW130">
        <v>735</v>
      </c>
      <c r="EX130">
        <v>27.93</v>
      </c>
      <c r="EY130">
        <v>27.93</v>
      </c>
      <c r="EZ130">
        <v>27.93</v>
      </c>
      <c r="FA130">
        <v>27.93</v>
      </c>
      <c r="FB130">
        <v>27.93</v>
      </c>
      <c r="FC130">
        <v>27.93</v>
      </c>
      <c r="FD130">
        <v>0</v>
      </c>
      <c r="FE130">
        <v>0</v>
      </c>
      <c r="FF130">
        <v>17</v>
      </c>
      <c r="FG130">
        <v>6.15</v>
      </c>
      <c r="FH130">
        <v>155</v>
      </c>
      <c r="FI130">
        <v>13331</v>
      </c>
      <c r="FJ130">
        <v>13331</v>
      </c>
      <c r="FK130">
        <v>46.67</v>
      </c>
      <c r="FL130">
        <v>-1</v>
      </c>
      <c r="FM130">
        <v>0</v>
      </c>
      <c r="FN130">
        <v>0</v>
      </c>
      <c r="FO130">
        <v>0</v>
      </c>
      <c r="FP130">
        <v>0</v>
      </c>
      <c r="FQ130">
        <v>400</v>
      </c>
      <c r="FR130">
        <v>0</v>
      </c>
      <c r="FS130">
        <v>7.51</v>
      </c>
      <c r="FT130">
        <v>0</v>
      </c>
      <c r="FU130">
        <v>0</v>
      </c>
      <c r="FV130">
        <v>5</v>
      </c>
      <c r="FW130">
        <v>0</v>
      </c>
      <c r="FX130">
        <v>0</v>
      </c>
      <c r="FY130">
        <v>5</v>
      </c>
      <c r="FZ130">
        <v>0</v>
      </c>
      <c r="GA130">
        <v>0</v>
      </c>
      <c r="GB130">
        <v>0</v>
      </c>
      <c r="GC130">
        <v>0</v>
      </c>
      <c r="GD130">
        <v>50</v>
      </c>
      <c r="GE130">
        <v>40037</v>
      </c>
      <c r="GF130">
        <v>0</v>
      </c>
      <c r="GG130">
        <v>0</v>
      </c>
      <c r="GH130" s="59" t="s">
        <v>1053</v>
      </c>
      <c r="GI130">
        <v>48603</v>
      </c>
      <c r="GJ130">
        <v>55</v>
      </c>
      <c r="GK130">
        <v>1603</v>
      </c>
      <c r="GL130" s="59" t="s">
        <v>1006</v>
      </c>
      <c r="GM130" s="59" t="s">
        <v>1009</v>
      </c>
      <c r="GN130">
        <v>0</v>
      </c>
      <c r="GO130">
        <v>0</v>
      </c>
      <c r="GP130">
        <v>9</v>
      </c>
      <c r="GQ130" s="59"/>
      <c r="GW130" s="59"/>
    </row>
    <row r="131" spans="1:205" ht="12.75">
      <c r="A131">
        <v>1</v>
      </c>
      <c r="B131" s="59" t="s">
        <v>604</v>
      </c>
      <c r="C131" s="59" t="s">
        <v>605</v>
      </c>
      <c r="D131" s="59" t="s">
        <v>606</v>
      </c>
      <c r="E131" s="59" t="s">
        <v>607</v>
      </c>
      <c r="F131" s="59" t="s">
        <v>607</v>
      </c>
      <c r="G131" s="59" t="s">
        <v>995</v>
      </c>
      <c r="H131" s="59" t="s">
        <v>608</v>
      </c>
      <c r="I131" s="59" t="s">
        <v>996</v>
      </c>
      <c r="J131" s="59" t="s">
        <v>243</v>
      </c>
      <c r="K131">
        <v>2</v>
      </c>
      <c r="L131" s="59" t="s">
        <v>997</v>
      </c>
      <c r="M131" s="59" t="s">
        <v>67</v>
      </c>
      <c r="N131">
        <v>0</v>
      </c>
      <c r="O131" s="59" t="s">
        <v>615</v>
      </c>
      <c r="P131">
        <v>0</v>
      </c>
      <c r="Q131" s="59"/>
      <c r="R131" s="59" t="s">
        <v>1088</v>
      </c>
      <c r="S131">
        <v>80</v>
      </c>
      <c r="T131" s="59" t="s">
        <v>345</v>
      </c>
      <c r="U131">
        <v>2025</v>
      </c>
      <c r="V131" s="59"/>
      <c r="W131" s="59" t="s">
        <v>230</v>
      </c>
      <c r="X131">
        <v>3</v>
      </c>
      <c r="Y131" s="59" t="s">
        <v>614</v>
      </c>
      <c r="Z131" s="59" t="s">
        <v>1044</v>
      </c>
      <c r="AA131">
        <v>115</v>
      </c>
      <c r="AC131" s="59"/>
      <c r="AD131" s="59"/>
      <c r="AI131" s="59"/>
      <c r="AJ131" s="59"/>
      <c r="AK131">
        <v>239</v>
      </c>
      <c r="AL131">
        <v>0</v>
      </c>
      <c r="AN131" s="59"/>
      <c r="AP131" s="59"/>
      <c r="AR131">
        <v>20544</v>
      </c>
      <c r="AS131">
        <v>0</v>
      </c>
      <c r="AT131">
        <v>5569</v>
      </c>
      <c r="AU131">
        <v>17</v>
      </c>
      <c r="AV131" s="59" t="s">
        <v>624</v>
      </c>
      <c r="AW131">
        <v>2720</v>
      </c>
      <c r="AX131">
        <v>179</v>
      </c>
      <c r="AY131">
        <v>68</v>
      </c>
      <c r="AZ131">
        <v>1370</v>
      </c>
      <c r="BA131">
        <v>476</v>
      </c>
      <c r="BB131">
        <v>-1</v>
      </c>
      <c r="BC131">
        <v>86</v>
      </c>
      <c r="BD131">
        <v>7.84</v>
      </c>
      <c r="BE131">
        <v>238</v>
      </c>
      <c r="BF131">
        <v>204</v>
      </c>
      <c r="BG131">
        <v>1379</v>
      </c>
      <c r="BH131">
        <v>13610</v>
      </c>
      <c r="BI131">
        <v>-1</v>
      </c>
      <c r="BJ131">
        <v>97</v>
      </c>
      <c r="BK131">
        <v>3.92</v>
      </c>
      <c r="BL131">
        <v>97</v>
      </c>
      <c r="BM131">
        <v>1175</v>
      </c>
      <c r="BN131">
        <v>-1</v>
      </c>
      <c r="BO131">
        <v>104</v>
      </c>
      <c r="BP131">
        <v>104</v>
      </c>
      <c r="BQ131">
        <v>19</v>
      </c>
      <c r="BR131">
        <v>17</v>
      </c>
      <c r="BS131">
        <v>13331</v>
      </c>
      <c r="BT131">
        <v>13331</v>
      </c>
      <c r="BU131">
        <v>46.67</v>
      </c>
      <c r="BV131">
        <v>-1</v>
      </c>
      <c r="BW131">
        <v>-1</v>
      </c>
      <c r="BX131">
        <v>0</v>
      </c>
      <c r="BY131">
        <v>-1</v>
      </c>
      <c r="BZ131">
        <v>0</v>
      </c>
      <c r="CA131">
        <v>-1</v>
      </c>
      <c r="CB131">
        <v>0</v>
      </c>
      <c r="CC131">
        <v>-1</v>
      </c>
      <c r="CD131">
        <v>0</v>
      </c>
      <c r="CE131">
        <v>-1</v>
      </c>
      <c r="CF131">
        <v>0</v>
      </c>
      <c r="CG131">
        <v>-1</v>
      </c>
      <c r="CH131">
        <v>0</v>
      </c>
      <c r="CI131">
        <v>506.9</v>
      </c>
      <c r="CJ131">
        <v>1763</v>
      </c>
      <c r="CK131">
        <v>1485</v>
      </c>
      <c r="CL131">
        <v>0</v>
      </c>
      <c r="CM131">
        <v>3.2</v>
      </c>
      <c r="CN131">
        <v>137.4</v>
      </c>
      <c r="CO131">
        <v>259</v>
      </c>
      <c r="CP131">
        <v>258</v>
      </c>
      <c r="CQ131">
        <v>0</v>
      </c>
      <c r="CR131">
        <v>1.88</v>
      </c>
      <c r="CS131">
        <v>6.15</v>
      </c>
      <c r="CT131">
        <v>155</v>
      </c>
      <c r="CU131">
        <v>3.2</v>
      </c>
      <c r="CV131">
        <v>6.15</v>
      </c>
      <c r="CW131">
        <v>155</v>
      </c>
      <c r="CX131">
        <v>1.88</v>
      </c>
      <c r="CY131">
        <v>2960</v>
      </c>
      <c r="CZ131">
        <v>3513</v>
      </c>
      <c r="DA131">
        <v>250</v>
      </c>
      <c r="DB131">
        <v>3.42</v>
      </c>
      <c r="DC131">
        <v>195</v>
      </c>
      <c r="DD131">
        <v>13.93</v>
      </c>
      <c r="DE131">
        <v>112</v>
      </c>
      <c r="DF131">
        <v>31.85</v>
      </c>
      <c r="DG131">
        <v>16.01</v>
      </c>
      <c r="DH131">
        <v>735</v>
      </c>
      <c r="DI131">
        <v>12</v>
      </c>
      <c r="DJ131">
        <v>3</v>
      </c>
      <c r="DK131">
        <v>105</v>
      </c>
      <c r="DL131">
        <v>12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6.15</v>
      </c>
      <c r="DU131">
        <v>155</v>
      </c>
      <c r="DV131">
        <v>0</v>
      </c>
      <c r="DW131">
        <v>228</v>
      </c>
      <c r="DX131">
        <v>781</v>
      </c>
      <c r="DY131">
        <v>55</v>
      </c>
      <c r="DZ131">
        <v>-1</v>
      </c>
      <c r="EA131">
        <v>-1</v>
      </c>
      <c r="EB131">
        <v>3.42</v>
      </c>
      <c r="EC131">
        <v>195</v>
      </c>
      <c r="ED131">
        <v>13.93</v>
      </c>
      <c r="EE131">
        <v>112</v>
      </c>
      <c r="EF131">
        <v>31.85</v>
      </c>
      <c r="EG131">
        <v>16.01</v>
      </c>
      <c r="EH131">
        <v>735</v>
      </c>
      <c r="EI131">
        <v>1053</v>
      </c>
      <c r="EJ131">
        <v>1053</v>
      </c>
      <c r="EK131">
        <v>1053</v>
      </c>
      <c r="EL131">
        <v>1053</v>
      </c>
      <c r="EM131">
        <v>1053</v>
      </c>
      <c r="EN131">
        <v>1053</v>
      </c>
      <c r="EO131">
        <v>-1</v>
      </c>
      <c r="EP131">
        <v>-1</v>
      </c>
      <c r="EQ131" s="59"/>
      <c r="ER131">
        <v>1053</v>
      </c>
      <c r="ES131">
        <v>4.27</v>
      </c>
      <c r="ET131">
        <v>0</v>
      </c>
      <c r="EU131">
        <v>0</v>
      </c>
      <c r="EV131">
        <v>112</v>
      </c>
      <c r="EW131">
        <v>735</v>
      </c>
      <c r="EX131">
        <v>27.93</v>
      </c>
      <c r="EY131">
        <v>27.93</v>
      </c>
      <c r="EZ131">
        <v>27.93</v>
      </c>
      <c r="FA131">
        <v>27.93</v>
      </c>
      <c r="FB131">
        <v>27.93</v>
      </c>
      <c r="FC131">
        <v>27.93</v>
      </c>
      <c r="FD131">
        <v>0</v>
      </c>
      <c r="FE131">
        <v>0</v>
      </c>
      <c r="FF131">
        <v>17</v>
      </c>
      <c r="FG131">
        <v>6.15</v>
      </c>
      <c r="FH131">
        <v>155</v>
      </c>
      <c r="FI131">
        <v>13331</v>
      </c>
      <c r="FJ131">
        <v>13331</v>
      </c>
      <c r="FK131">
        <v>46.67</v>
      </c>
      <c r="FL131">
        <v>-1</v>
      </c>
      <c r="FM131">
        <v>0</v>
      </c>
      <c r="FN131">
        <v>0</v>
      </c>
      <c r="FO131">
        <v>0</v>
      </c>
      <c r="FP131">
        <v>0</v>
      </c>
      <c r="FQ131">
        <v>400</v>
      </c>
      <c r="FR131">
        <v>0</v>
      </c>
      <c r="FS131">
        <v>7.51</v>
      </c>
      <c r="FT131">
        <v>0</v>
      </c>
      <c r="FU131">
        <v>0</v>
      </c>
      <c r="FV131">
        <v>5</v>
      </c>
      <c r="FW131">
        <v>0</v>
      </c>
      <c r="FX131">
        <v>0</v>
      </c>
      <c r="FY131">
        <v>5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 s="59" t="s">
        <v>1054</v>
      </c>
      <c r="GI131">
        <v>37151</v>
      </c>
      <c r="GJ131">
        <v>0</v>
      </c>
      <c r="GK131">
        <v>0</v>
      </c>
      <c r="GL131" s="59" t="s">
        <v>633</v>
      </c>
      <c r="GM131" s="59" t="s">
        <v>637</v>
      </c>
      <c r="GN131">
        <v>0</v>
      </c>
      <c r="GO131">
        <v>1682094208</v>
      </c>
      <c r="GP131">
        <v>10</v>
      </c>
      <c r="GQ131" s="59"/>
      <c r="GW131" s="59"/>
    </row>
    <row r="132" spans="1:205" ht="12.75">
      <c r="A132">
        <v>1</v>
      </c>
      <c r="B132" s="59" t="s">
        <v>604</v>
      </c>
      <c r="C132" s="59" t="s">
        <v>605</v>
      </c>
      <c r="D132" s="59" t="s">
        <v>606</v>
      </c>
      <c r="E132" s="59" t="s">
        <v>607</v>
      </c>
      <c r="F132" s="59" t="s">
        <v>607</v>
      </c>
      <c r="G132" s="59" t="s">
        <v>995</v>
      </c>
      <c r="H132" s="59" t="s">
        <v>608</v>
      </c>
      <c r="I132" s="59" t="s">
        <v>996</v>
      </c>
      <c r="J132" s="59" t="s">
        <v>243</v>
      </c>
      <c r="K132">
        <v>2</v>
      </c>
      <c r="L132" s="59" t="s">
        <v>997</v>
      </c>
      <c r="M132" s="59" t="s">
        <v>67</v>
      </c>
      <c r="N132">
        <v>0</v>
      </c>
      <c r="O132" s="59" t="s">
        <v>615</v>
      </c>
      <c r="P132">
        <v>0</v>
      </c>
      <c r="Q132" s="59"/>
      <c r="R132" s="59" t="s">
        <v>1088</v>
      </c>
      <c r="S132">
        <v>80</v>
      </c>
      <c r="T132" s="59" t="s">
        <v>345</v>
      </c>
      <c r="U132">
        <v>2025</v>
      </c>
      <c r="V132" s="59"/>
      <c r="W132" s="59" t="s">
        <v>230</v>
      </c>
      <c r="X132">
        <v>3</v>
      </c>
      <c r="Y132" s="59" t="s">
        <v>614</v>
      </c>
      <c r="Z132" s="59" t="s">
        <v>1044</v>
      </c>
      <c r="AA132">
        <v>115</v>
      </c>
      <c r="AC132" s="59"/>
      <c r="AD132" s="59"/>
      <c r="AI132" s="59"/>
      <c r="AJ132" s="59"/>
      <c r="AK132">
        <v>239</v>
      </c>
      <c r="AL132">
        <v>0</v>
      </c>
      <c r="AN132" s="59"/>
      <c r="AP132" s="59"/>
      <c r="AR132">
        <v>20544</v>
      </c>
      <c r="AS132">
        <v>0</v>
      </c>
      <c r="AT132">
        <v>5569</v>
      </c>
      <c r="AU132">
        <v>17</v>
      </c>
      <c r="AV132" s="59" t="s">
        <v>624</v>
      </c>
      <c r="AW132">
        <v>2720</v>
      </c>
      <c r="AX132">
        <v>179</v>
      </c>
      <c r="AY132">
        <v>68</v>
      </c>
      <c r="AZ132">
        <v>1370</v>
      </c>
      <c r="BA132">
        <v>476</v>
      </c>
      <c r="BB132">
        <v>-1</v>
      </c>
      <c r="BC132">
        <v>86</v>
      </c>
      <c r="BD132">
        <v>7.84</v>
      </c>
      <c r="BE132">
        <v>238</v>
      </c>
      <c r="BF132">
        <v>204</v>
      </c>
      <c r="BG132">
        <v>1379</v>
      </c>
      <c r="BH132">
        <v>13610</v>
      </c>
      <c r="BI132">
        <v>-1</v>
      </c>
      <c r="BJ132">
        <v>97</v>
      </c>
      <c r="BK132">
        <v>3.92</v>
      </c>
      <c r="BL132">
        <v>97</v>
      </c>
      <c r="BM132">
        <v>1175</v>
      </c>
      <c r="BN132">
        <v>-1</v>
      </c>
      <c r="BO132">
        <v>104</v>
      </c>
      <c r="BP132">
        <v>104</v>
      </c>
      <c r="BQ132">
        <v>19</v>
      </c>
      <c r="BR132">
        <v>17</v>
      </c>
      <c r="BS132">
        <v>13331</v>
      </c>
      <c r="BT132">
        <v>13331</v>
      </c>
      <c r="BU132">
        <v>46.67</v>
      </c>
      <c r="BV132">
        <v>-1</v>
      </c>
      <c r="BW132">
        <v>-1</v>
      </c>
      <c r="BX132">
        <v>0</v>
      </c>
      <c r="BY132">
        <v>-1</v>
      </c>
      <c r="BZ132">
        <v>0</v>
      </c>
      <c r="CA132">
        <v>-1</v>
      </c>
      <c r="CB132">
        <v>0</v>
      </c>
      <c r="CC132">
        <v>-1</v>
      </c>
      <c r="CD132">
        <v>0</v>
      </c>
      <c r="CE132">
        <v>-1</v>
      </c>
      <c r="CF132">
        <v>0</v>
      </c>
      <c r="CG132">
        <v>-1</v>
      </c>
      <c r="CH132">
        <v>0</v>
      </c>
      <c r="CI132">
        <v>506.9</v>
      </c>
      <c r="CJ132">
        <v>1763</v>
      </c>
      <c r="CK132">
        <v>1485</v>
      </c>
      <c r="CL132">
        <v>0</v>
      </c>
      <c r="CM132">
        <v>3.2</v>
      </c>
      <c r="CN132">
        <v>137.4</v>
      </c>
      <c r="CO132">
        <v>259</v>
      </c>
      <c r="CP132">
        <v>258</v>
      </c>
      <c r="CQ132">
        <v>0</v>
      </c>
      <c r="CR132">
        <v>1.88</v>
      </c>
      <c r="CS132">
        <v>6.15</v>
      </c>
      <c r="CT132">
        <v>155</v>
      </c>
      <c r="CU132">
        <v>3.2</v>
      </c>
      <c r="CV132">
        <v>6.15</v>
      </c>
      <c r="CW132">
        <v>155</v>
      </c>
      <c r="CX132">
        <v>1.88</v>
      </c>
      <c r="CY132">
        <v>2960</v>
      </c>
      <c r="CZ132">
        <v>3513</v>
      </c>
      <c r="DA132">
        <v>250</v>
      </c>
      <c r="DB132">
        <v>3.42</v>
      </c>
      <c r="DC132">
        <v>195</v>
      </c>
      <c r="DD132">
        <v>13.93</v>
      </c>
      <c r="DE132">
        <v>112</v>
      </c>
      <c r="DF132">
        <v>31.85</v>
      </c>
      <c r="DG132">
        <v>16.01</v>
      </c>
      <c r="DH132">
        <v>735</v>
      </c>
      <c r="DI132">
        <v>12</v>
      </c>
      <c r="DJ132">
        <v>3</v>
      </c>
      <c r="DK132">
        <v>105</v>
      </c>
      <c r="DL132">
        <v>12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6.15</v>
      </c>
      <c r="DU132">
        <v>155</v>
      </c>
      <c r="DV132">
        <v>0</v>
      </c>
      <c r="DW132">
        <v>228</v>
      </c>
      <c r="DX132">
        <v>781</v>
      </c>
      <c r="DY132">
        <v>55</v>
      </c>
      <c r="DZ132">
        <v>-1</v>
      </c>
      <c r="EA132">
        <v>-1</v>
      </c>
      <c r="EB132">
        <v>3.42</v>
      </c>
      <c r="EC132">
        <v>195</v>
      </c>
      <c r="ED132">
        <v>13.93</v>
      </c>
      <c r="EE132">
        <v>112</v>
      </c>
      <c r="EF132">
        <v>31.85</v>
      </c>
      <c r="EG132">
        <v>16.01</v>
      </c>
      <c r="EH132">
        <v>735</v>
      </c>
      <c r="EI132">
        <v>1053</v>
      </c>
      <c r="EJ132">
        <v>1053</v>
      </c>
      <c r="EK132">
        <v>1053</v>
      </c>
      <c r="EL132">
        <v>1053</v>
      </c>
      <c r="EM132">
        <v>1053</v>
      </c>
      <c r="EN132">
        <v>1053</v>
      </c>
      <c r="EO132">
        <v>-1</v>
      </c>
      <c r="EP132">
        <v>-1</v>
      </c>
      <c r="EQ132" s="59"/>
      <c r="ER132">
        <v>1053</v>
      </c>
      <c r="ES132">
        <v>4.27</v>
      </c>
      <c r="ET132">
        <v>0</v>
      </c>
      <c r="EU132">
        <v>0</v>
      </c>
      <c r="EV132">
        <v>112</v>
      </c>
      <c r="EW132">
        <v>735</v>
      </c>
      <c r="EX132">
        <v>27.93</v>
      </c>
      <c r="EY132">
        <v>27.93</v>
      </c>
      <c r="EZ132">
        <v>27.93</v>
      </c>
      <c r="FA132">
        <v>27.93</v>
      </c>
      <c r="FB132">
        <v>27.93</v>
      </c>
      <c r="FC132">
        <v>27.93</v>
      </c>
      <c r="FD132">
        <v>0</v>
      </c>
      <c r="FE132">
        <v>0</v>
      </c>
      <c r="FF132">
        <v>17</v>
      </c>
      <c r="FG132">
        <v>6.15</v>
      </c>
      <c r="FH132">
        <v>155</v>
      </c>
      <c r="FI132">
        <v>13331</v>
      </c>
      <c r="FJ132">
        <v>13331</v>
      </c>
      <c r="FK132">
        <v>46.67</v>
      </c>
      <c r="FL132">
        <v>-1</v>
      </c>
      <c r="FM132">
        <v>0</v>
      </c>
      <c r="FN132">
        <v>0</v>
      </c>
      <c r="FO132">
        <v>0</v>
      </c>
      <c r="FP132">
        <v>0</v>
      </c>
      <c r="FQ132">
        <v>400</v>
      </c>
      <c r="FR132">
        <v>0</v>
      </c>
      <c r="FS132">
        <v>7.51</v>
      </c>
      <c r="FT132">
        <v>0</v>
      </c>
      <c r="FU132">
        <v>0</v>
      </c>
      <c r="FV132">
        <v>5</v>
      </c>
      <c r="FW132">
        <v>0</v>
      </c>
      <c r="FX132">
        <v>0</v>
      </c>
      <c r="FY132">
        <v>5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 s="59" t="s">
        <v>1055</v>
      </c>
      <c r="GI132">
        <v>37642</v>
      </c>
      <c r="GJ132">
        <v>0</v>
      </c>
      <c r="GK132">
        <v>0</v>
      </c>
      <c r="GL132" s="59" t="s">
        <v>633</v>
      </c>
      <c r="GM132" s="59" t="s">
        <v>637</v>
      </c>
      <c r="GN132">
        <v>0</v>
      </c>
      <c r="GO132">
        <v>0</v>
      </c>
      <c r="GP132">
        <v>11</v>
      </c>
      <c r="GQ132" s="59"/>
      <c r="GW132" s="59"/>
    </row>
    <row r="133" spans="1:205" ht="12.75">
      <c r="A133">
        <v>1</v>
      </c>
      <c r="B133" s="59" t="s">
        <v>604</v>
      </c>
      <c r="C133" s="59" t="s">
        <v>605</v>
      </c>
      <c r="D133" s="59" t="s">
        <v>606</v>
      </c>
      <c r="E133" s="59" t="s">
        <v>607</v>
      </c>
      <c r="F133" s="59" t="s">
        <v>607</v>
      </c>
      <c r="G133" s="59" t="s">
        <v>995</v>
      </c>
      <c r="H133" s="59" t="s">
        <v>608</v>
      </c>
      <c r="I133" s="59" t="s">
        <v>996</v>
      </c>
      <c r="J133" s="59" t="s">
        <v>243</v>
      </c>
      <c r="K133">
        <v>2</v>
      </c>
      <c r="L133" s="59" t="s">
        <v>997</v>
      </c>
      <c r="M133" s="59" t="s">
        <v>67</v>
      </c>
      <c r="N133">
        <v>0</v>
      </c>
      <c r="O133" s="59" t="s">
        <v>615</v>
      </c>
      <c r="P133">
        <v>0</v>
      </c>
      <c r="Q133" s="59"/>
      <c r="R133" s="59" t="s">
        <v>1088</v>
      </c>
      <c r="S133">
        <v>80</v>
      </c>
      <c r="T133" s="59" t="s">
        <v>345</v>
      </c>
      <c r="U133">
        <v>2025</v>
      </c>
      <c r="V133" s="59"/>
      <c r="W133" s="59" t="s">
        <v>230</v>
      </c>
      <c r="X133">
        <v>3</v>
      </c>
      <c r="Y133" s="59" t="s">
        <v>614</v>
      </c>
      <c r="Z133" s="59" t="s">
        <v>1044</v>
      </c>
      <c r="AA133">
        <v>115</v>
      </c>
      <c r="AC133" s="59"/>
      <c r="AD133" s="59"/>
      <c r="AI133" s="59"/>
      <c r="AJ133" s="59"/>
      <c r="AK133">
        <v>239</v>
      </c>
      <c r="AL133">
        <v>0</v>
      </c>
      <c r="AN133" s="59"/>
      <c r="AP133" s="59"/>
      <c r="AR133">
        <v>20544</v>
      </c>
      <c r="AS133">
        <v>0</v>
      </c>
      <c r="AT133">
        <v>5569</v>
      </c>
      <c r="AU133">
        <v>17</v>
      </c>
      <c r="AV133" s="59" t="s">
        <v>624</v>
      </c>
      <c r="AW133">
        <v>2720</v>
      </c>
      <c r="AX133">
        <v>179</v>
      </c>
      <c r="AY133">
        <v>68</v>
      </c>
      <c r="AZ133">
        <v>1370</v>
      </c>
      <c r="BA133">
        <v>476</v>
      </c>
      <c r="BB133">
        <v>-1</v>
      </c>
      <c r="BC133">
        <v>86</v>
      </c>
      <c r="BD133">
        <v>7.84</v>
      </c>
      <c r="BE133">
        <v>238</v>
      </c>
      <c r="BF133">
        <v>204</v>
      </c>
      <c r="BG133">
        <v>1379</v>
      </c>
      <c r="BH133">
        <v>13610</v>
      </c>
      <c r="BI133">
        <v>-1</v>
      </c>
      <c r="BJ133">
        <v>97</v>
      </c>
      <c r="BK133">
        <v>3.92</v>
      </c>
      <c r="BL133">
        <v>97</v>
      </c>
      <c r="BM133">
        <v>1175</v>
      </c>
      <c r="BN133">
        <v>-1</v>
      </c>
      <c r="BO133">
        <v>104</v>
      </c>
      <c r="BP133">
        <v>104</v>
      </c>
      <c r="BQ133">
        <v>19</v>
      </c>
      <c r="BR133">
        <v>17</v>
      </c>
      <c r="BS133">
        <v>13331</v>
      </c>
      <c r="BT133">
        <v>13331</v>
      </c>
      <c r="BU133">
        <v>46.67</v>
      </c>
      <c r="BV133">
        <v>-1</v>
      </c>
      <c r="BW133">
        <v>-1</v>
      </c>
      <c r="BX133">
        <v>0</v>
      </c>
      <c r="BY133">
        <v>-1</v>
      </c>
      <c r="BZ133">
        <v>0</v>
      </c>
      <c r="CA133">
        <v>-1</v>
      </c>
      <c r="CB133">
        <v>0</v>
      </c>
      <c r="CC133">
        <v>-1</v>
      </c>
      <c r="CD133">
        <v>0</v>
      </c>
      <c r="CE133">
        <v>-1</v>
      </c>
      <c r="CF133">
        <v>0</v>
      </c>
      <c r="CG133">
        <v>-1</v>
      </c>
      <c r="CH133">
        <v>0</v>
      </c>
      <c r="CI133">
        <v>506.9</v>
      </c>
      <c r="CJ133">
        <v>1763</v>
      </c>
      <c r="CK133">
        <v>1485</v>
      </c>
      <c r="CL133">
        <v>0</v>
      </c>
      <c r="CM133">
        <v>3.2</v>
      </c>
      <c r="CN133">
        <v>137.4</v>
      </c>
      <c r="CO133">
        <v>259</v>
      </c>
      <c r="CP133">
        <v>258</v>
      </c>
      <c r="CQ133">
        <v>0</v>
      </c>
      <c r="CR133">
        <v>1.88</v>
      </c>
      <c r="CS133">
        <v>6.15</v>
      </c>
      <c r="CT133">
        <v>155</v>
      </c>
      <c r="CU133">
        <v>3.2</v>
      </c>
      <c r="CV133">
        <v>6.15</v>
      </c>
      <c r="CW133">
        <v>155</v>
      </c>
      <c r="CX133">
        <v>1.88</v>
      </c>
      <c r="CY133">
        <v>2960</v>
      </c>
      <c r="CZ133">
        <v>3513</v>
      </c>
      <c r="DA133">
        <v>250</v>
      </c>
      <c r="DB133">
        <v>3.42</v>
      </c>
      <c r="DC133">
        <v>195</v>
      </c>
      <c r="DD133">
        <v>13.93</v>
      </c>
      <c r="DE133">
        <v>112</v>
      </c>
      <c r="DF133">
        <v>31.85</v>
      </c>
      <c r="DG133">
        <v>16.01</v>
      </c>
      <c r="DH133">
        <v>735</v>
      </c>
      <c r="DI133">
        <v>12</v>
      </c>
      <c r="DJ133">
        <v>3</v>
      </c>
      <c r="DK133">
        <v>105</v>
      </c>
      <c r="DL133">
        <v>12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6.15</v>
      </c>
      <c r="DU133">
        <v>155</v>
      </c>
      <c r="DV133">
        <v>0</v>
      </c>
      <c r="DW133">
        <v>228</v>
      </c>
      <c r="DX133">
        <v>781</v>
      </c>
      <c r="DY133">
        <v>55</v>
      </c>
      <c r="DZ133">
        <v>-1</v>
      </c>
      <c r="EA133">
        <v>-1</v>
      </c>
      <c r="EB133">
        <v>3.42</v>
      </c>
      <c r="EC133">
        <v>195</v>
      </c>
      <c r="ED133">
        <v>13.93</v>
      </c>
      <c r="EE133">
        <v>112</v>
      </c>
      <c r="EF133">
        <v>31.85</v>
      </c>
      <c r="EG133">
        <v>16.01</v>
      </c>
      <c r="EH133">
        <v>735</v>
      </c>
      <c r="EI133">
        <v>1053</v>
      </c>
      <c r="EJ133">
        <v>1053</v>
      </c>
      <c r="EK133">
        <v>1053</v>
      </c>
      <c r="EL133">
        <v>1053</v>
      </c>
      <c r="EM133">
        <v>1053</v>
      </c>
      <c r="EN133">
        <v>1053</v>
      </c>
      <c r="EO133">
        <v>-1</v>
      </c>
      <c r="EP133">
        <v>-1</v>
      </c>
      <c r="EQ133" s="59"/>
      <c r="ER133">
        <v>1053</v>
      </c>
      <c r="ES133">
        <v>4.27</v>
      </c>
      <c r="ET133">
        <v>0</v>
      </c>
      <c r="EU133">
        <v>0</v>
      </c>
      <c r="EV133">
        <v>112</v>
      </c>
      <c r="EW133">
        <v>735</v>
      </c>
      <c r="EX133">
        <v>27.93</v>
      </c>
      <c r="EY133">
        <v>27.93</v>
      </c>
      <c r="EZ133">
        <v>27.93</v>
      </c>
      <c r="FA133">
        <v>27.93</v>
      </c>
      <c r="FB133">
        <v>27.93</v>
      </c>
      <c r="FC133">
        <v>27.93</v>
      </c>
      <c r="FD133">
        <v>0</v>
      </c>
      <c r="FE133">
        <v>0</v>
      </c>
      <c r="FF133">
        <v>17</v>
      </c>
      <c r="FG133">
        <v>6.15</v>
      </c>
      <c r="FH133">
        <v>155</v>
      </c>
      <c r="FI133">
        <v>13331</v>
      </c>
      <c r="FJ133">
        <v>13331</v>
      </c>
      <c r="FK133">
        <v>46.67</v>
      </c>
      <c r="FL133">
        <v>-1</v>
      </c>
      <c r="FM133">
        <v>0</v>
      </c>
      <c r="FN133">
        <v>0</v>
      </c>
      <c r="FO133">
        <v>0</v>
      </c>
      <c r="FP133">
        <v>0</v>
      </c>
      <c r="FQ133">
        <v>400</v>
      </c>
      <c r="FR133">
        <v>0</v>
      </c>
      <c r="FS133">
        <v>7.51</v>
      </c>
      <c r="FT133">
        <v>0</v>
      </c>
      <c r="FU133">
        <v>0</v>
      </c>
      <c r="FV133">
        <v>5</v>
      </c>
      <c r="FW133">
        <v>0</v>
      </c>
      <c r="FX133">
        <v>0</v>
      </c>
      <c r="FY133">
        <v>5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40053</v>
      </c>
      <c r="GF133">
        <v>39937</v>
      </c>
      <c r="GG133">
        <v>0</v>
      </c>
      <c r="GH133" s="59" t="s">
        <v>1056</v>
      </c>
      <c r="GI133">
        <v>42418</v>
      </c>
      <c r="GJ133">
        <v>0</v>
      </c>
      <c r="GK133">
        <v>0</v>
      </c>
      <c r="GL133" s="59" t="s">
        <v>635</v>
      </c>
      <c r="GM133" s="59" t="s">
        <v>639</v>
      </c>
      <c r="GN133">
        <v>0</v>
      </c>
      <c r="GO133">
        <v>2050796416</v>
      </c>
      <c r="GP133">
        <v>12</v>
      </c>
      <c r="GQ133" s="59"/>
      <c r="GW133" s="59"/>
    </row>
    <row r="134" spans="1:205" ht="12.75">
      <c r="A134">
        <v>1</v>
      </c>
      <c r="B134" s="59" t="s">
        <v>604</v>
      </c>
      <c r="C134" s="59" t="s">
        <v>605</v>
      </c>
      <c r="D134" s="59" t="s">
        <v>606</v>
      </c>
      <c r="E134" s="59" t="s">
        <v>607</v>
      </c>
      <c r="F134" s="59" t="s">
        <v>607</v>
      </c>
      <c r="G134" s="59" t="s">
        <v>995</v>
      </c>
      <c r="H134" s="59" t="s">
        <v>608</v>
      </c>
      <c r="I134" s="59" t="s">
        <v>996</v>
      </c>
      <c r="J134" s="59" t="s">
        <v>243</v>
      </c>
      <c r="K134">
        <v>2</v>
      </c>
      <c r="L134" s="59" t="s">
        <v>997</v>
      </c>
      <c r="M134" s="59" t="s">
        <v>67</v>
      </c>
      <c r="N134">
        <v>0</v>
      </c>
      <c r="O134" s="59" t="s">
        <v>615</v>
      </c>
      <c r="P134">
        <v>0</v>
      </c>
      <c r="Q134" s="59"/>
      <c r="R134" s="59" t="s">
        <v>1088</v>
      </c>
      <c r="S134">
        <v>80</v>
      </c>
      <c r="T134" s="59" t="s">
        <v>345</v>
      </c>
      <c r="U134">
        <v>2025</v>
      </c>
      <c r="V134" s="59"/>
      <c r="W134" s="59" t="s">
        <v>230</v>
      </c>
      <c r="X134">
        <v>3</v>
      </c>
      <c r="Y134" s="59" t="s">
        <v>614</v>
      </c>
      <c r="Z134" s="59" t="s">
        <v>1044</v>
      </c>
      <c r="AA134">
        <v>115</v>
      </c>
      <c r="AC134" s="59"/>
      <c r="AD134" s="59"/>
      <c r="AI134" s="59"/>
      <c r="AJ134" s="59"/>
      <c r="AK134">
        <v>239</v>
      </c>
      <c r="AL134">
        <v>0</v>
      </c>
      <c r="AN134" s="59"/>
      <c r="AP134" s="59"/>
      <c r="AR134">
        <v>20544</v>
      </c>
      <c r="AS134">
        <v>0</v>
      </c>
      <c r="AT134">
        <v>5569</v>
      </c>
      <c r="AU134">
        <v>17</v>
      </c>
      <c r="AV134" s="59" t="s">
        <v>624</v>
      </c>
      <c r="AW134">
        <v>2720</v>
      </c>
      <c r="AX134">
        <v>179</v>
      </c>
      <c r="AY134">
        <v>68</v>
      </c>
      <c r="AZ134">
        <v>1370</v>
      </c>
      <c r="BA134">
        <v>476</v>
      </c>
      <c r="BB134">
        <v>-1</v>
      </c>
      <c r="BC134">
        <v>86</v>
      </c>
      <c r="BD134">
        <v>7.84</v>
      </c>
      <c r="BE134">
        <v>238</v>
      </c>
      <c r="BF134">
        <v>204</v>
      </c>
      <c r="BG134">
        <v>1379</v>
      </c>
      <c r="BH134">
        <v>13610</v>
      </c>
      <c r="BI134">
        <v>-1</v>
      </c>
      <c r="BJ134">
        <v>97</v>
      </c>
      <c r="BK134">
        <v>3.92</v>
      </c>
      <c r="BL134">
        <v>97</v>
      </c>
      <c r="BM134">
        <v>1175</v>
      </c>
      <c r="BN134">
        <v>-1</v>
      </c>
      <c r="BO134">
        <v>104</v>
      </c>
      <c r="BP134">
        <v>104</v>
      </c>
      <c r="BQ134">
        <v>19</v>
      </c>
      <c r="BR134">
        <v>17</v>
      </c>
      <c r="BS134">
        <v>13331</v>
      </c>
      <c r="BT134">
        <v>13331</v>
      </c>
      <c r="BU134">
        <v>46.67</v>
      </c>
      <c r="BV134">
        <v>-1</v>
      </c>
      <c r="BW134">
        <v>-1</v>
      </c>
      <c r="BX134">
        <v>0</v>
      </c>
      <c r="BY134">
        <v>-1</v>
      </c>
      <c r="BZ134">
        <v>0</v>
      </c>
      <c r="CA134">
        <v>-1</v>
      </c>
      <c r="CB134">
        <v>0</v>
      </c>
      <c r="CC134">
        <v>-1</v>
      </c>
      <c r="CD134">
        <v>0</v>
      </c>
      <c r="CE134">
        <v>-1</v>
      </c>
      <c r="CF134">
        <v>0</v>
      </c>
      <c r="CG134">
        <v>-1</v>
      </c>
      <c r="CH134">
        <v>0</v>
      </c>
      <c r="CI134">
        <v>506.9</v>
      </c>
      <c r="CJ134">
        <v>1763</v>
      </c>
      <c r="CK134">
        <v>1485</v>
      </c>
      <c r="CL134">
        <v>0</v>
      </c>
      <c r="CM134">
        <v>3.2</v>
      </c>
      <c r="CN134">
        <v>137.4</v>
      </c>
      <c r="CO134">
        <v>259</v>
      </c>
      <c r="CP134">
        <v>258</v>
      </c>
      <c r="CQ134">
        <v>0</v>
      </c>
      <c r="CR134">
        <v>1.88</v>
      </c>
      <c r="CS134">
        <v>6.15</v>
      </c>
      <c r="CT134">
        <v>155</v>
      </c>
      <c r="CU134">
        <v>3.2</v>
      </c>
      <c r="CV134">
        <v>6.15</v>
      </c>
      <c r="CW134">
        <v>155</v>
      </c>
      <c r="CX134">
        <v>1.88</v>
      </c>
      <c r="CY134">
        <v>2960</v>
      </c>
      <c r="CZ134">
        <v>3513</v>
      </c>
      <c r="DA134">
        <v>250</v>
      </c>
      <c r="DB134">
        <v>3.42</v>
      </c>
      <c r="DC134">
        <v>195</v>
      </c>
      <c r="DD134">
        <v>13.93</v>
      </c>
      <c r="DE134">
        <v>112</v>
      </c>
      <c r="DF134">
        <v>31.85</v>
      </c>
      <c r="DG134">
        <v>16.01</v>
      </c>
      <c r="DH134">
        <v>735</v>
      </c>
      <c r="DI134">
        <v>12</v>
      </c>
      <c r="DJ134">
        <v>3</v>
      </c>
      <c r="DK134">
        <v>105</v>
      </c>
      <c r="DL134">
        <v>12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6.15</v>
      </c>
      <c r="DU134">
        <v>155</v>
      </c>
      <c r="DV134">
        <v>0</v>
      </c>
      <c r="DW134">
        <v>228</v>
      </c>
      <c r="DX134">
        <v>781</v>
      </c>
      <c r="DY134">
        <v>55</v>
      </c>
      <c r="DZ134">
        <v>-1</v>
      </c>
      <c r="EA134">
        <v>-1</v>
      </c>
      <c r="EB134">
        <v>3.42</v>
      </c>
      <c r="EC134">
        <v>195</v>
      </c>
      <c r="ED134">
        <v>13.93</v>
      </c>
      <c r="EE134">
        <v>112</v>
      </c>
      <c r="EF134">
        <v>31.85</v>
      </c>
      <c r="EG134">
        <v>16.01</v>
      </c>
      <c r="EH134">
        <v>735</v>
      </c>
      <c r="EI134">
        <v>1053</v>
      </c>
      <c r="EJ134">
        <v>1053</v>
      </c>
      <c r="EK134">
        <v>1053</v>
      </c>
      <c r="EL134">
        <v>1053</v>
      </c>
      <c r="EM134">
        <v>1053</v>
      </c>
      <c r="EN134">
        <v>1053</v>
      </c>
      <c r="EO134">
        <v>-1</v>
      </c>
      <c r="EP134">
        <v>-1</v>
      </c>
      <c r="EQ134" s="59"/>
      <c r="ER134">
        <v>1053</v>
      </c>
      <c r="ES134">
        <v>4.27</v>
      </c>
      <c r="ET134">
        <v>0</v>
      </c>
      <c r="EU134">
        <v>0</v>
      </c>
      <c r="EV134">
        <v>112</v>
      </c>
      <c r="EW134">
        <v>735</v>
      </c>
      <c r="EX134">
        <v>27.93</v>
      </c>
      <c r="EY134">
        <v>27.93</v>
      </c>
      <c r="EZ134">
        <v>27.93</v>
      </c>
      <c r="FA134">
        <v>27.93</v>
      </c>
      <c r="FB134">
        <v>27.93</v>
      </c>
      <c r="FC134">
        <v>27.93</v>
      </c>
      <c r="FD134">
        <v>0</v>
      </c>
      <c r="FE134">
        <v>0</v>
      </c>
      <c r="FF134">
        <v>17</v>
      </c>
      <c r="FG134">
        <v>6.15</v>
      </c>
      <c r="FH134">
        <v>155</v>
      </c>
      <c r="FI134">
        <v>13331</v>
      </c>
      <c r="FJ134">
        <v>13331</v>
      </c>
      <c r="FK134">
        <v>46.67</v>
      </c>
      <c r="FL134">
        <v>-1</v>
      </c>
      <c r="FM134">
        <v>0</v>
      </c>
      <c r="FN134">
        <v>0</v>
      </c>
      <c r="FO134">
        <v>0</v>
      </c>
      <c r="FP134">
        <v>0</v>
      </c>
      <c r="FQ134">
        <v>400</v>
      </c>
      <c r="FR134">
        <v>0</v>
      </c>
      <c r="FS134">
        <v>7.51</v>
      </c>
      <c r="FT134">
        <v>0</v>
      </c>
      <c r="FU134">
        <v>0</v>
      </c>
      <c r="FV134">
        <v>5</v>
      </c>
      <c r="FW134">
        <v>0</v>
      </c>
      <c r="FX134">
        <v>0</v>
      </c>
      <c r="FY134">
        <v>5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 s="59" t="s">
        <v>1057</v>
      </c>
      <c r="GI134">
        <v>50198</v>
      </c>
      <c r="GJ134">
        <v>0</v>
      </c>
      <c r="GK134">
        <v>0</v>
      </c>
      <c r="GL134" s="59" t="s">
        <v>634</v>
      </c>
      <c r="GM134" s="59" t="s">
        <v>638</v>
      </c>
      <c r="GN134">
        <v>0</v>
      </c>
      <c r="GO134">
        <v>0</v>
      </c>
      <c r="GP134">
        <v>13</v>
      </c>
      <c r="GQ134" s="59"/>
      <c r="GW134" s="59"/>
    </row>
    <row r="135" spans="1:205" ht="12.75">
      <c r="A135">
        <v>1</v>
      </c>
      <c r="B135" s="59" t="s">
        <v>604</v>
      </c>
      <c r="C135" s="59" t="s">
        <v>605</v>
      </c>
      <c r="D135" s="59" t="s">
        <v>606</v>
      </c>
      <c r="E135" s="59" t="s">
        <v>607</v>
      </c>
      <c r="F135" s="59" t="s">
        <v>607</v>
      </c>
      <c r="G135" s="59" t="s">
        <v>995</v>
      </c>
      <c r="H135" s="59" t="s">
        <v>608</v>
      </c>
      <c r="I135" s="59" t="s">
        <v>996</v>
      </c>
      <c r="J135" s="59" t="s">
        <v>243</v>
      </c>
      <c r="K135">
        <v>2</v>
      </c>
      <c r="L135" s="59" t="s">
        <v>997</v>
      </c>
      <c r="M135" s="59" t="s">
        <v>67</v>
      </c>
      <c r="N135">
        <v>0</v>
      </c>
      <c r="O135" s="59" t="s">
        <v>615</v>
      </c>
      <c r="P135">
        <v>0</v>
      </c>
      <c r="Q135" s="59"/>
      <c r="R135" s="59" t="s">
        <v>1088</v>
      </c>
      <c r="S135">
        <v>80</v>
      </c>
      <c r="T135" s="59" t="s">
        <v>345</v>
      </c>
      <c r="U135">
        <v>2025</v>
      </c>
      <c r="V135" s="59"/>
      <c r="W135" s="59" t="s">
        <v>230</v>
      </c>
      <c r="X135">
        <v>3</v>
      </c>
      <c r="Y135" s="59" t="s">
        <v>614</v>
      </c>
      <c r="Z135" s="59" t="s">
        <v>1044</v>
      </c>
      <c r="AA135">
        <v>115</v>
      </c>
      <c r="AC135" s="59"/>
      <c r="AD135" s="59"/>
      <c r="AI135" s="59"/>
      <c r="AJ135" s="59"/>
      <c r="AK135">
        <v>239</v>
      </c>
      <c r="AL135">
        <v>0</v>
      </c>
      <c r="AN135" s="59"/>
      <c r="AP135" s="59"/>
      <c r="AR135">
        <v>20544</v>
      </c>
      <c r="AS135">
        <v>0</v>
      </c>
      <c r="AT135">
        <v>5569</v>
      </c>
      <c r="AU135">
        <v>17</v>
      </c>
      <c r="AV135" s="59" t="s">
        <v>624</v>
      </c>
      <c r="AW135">
        <v>2720</v>
      </c>
      <c r="AX135">
        <v>179</v>
      </c>
      <c r="AY135">
        <v>68</v>
      </c>
      <c r="AZ135">
        <v>1370</v>
      </c>
      <c r="BA135">
        <v>476</v>
      </c>
      <c r="BB135">
        <v>-1</v>
      </c>
      <c r="BC135">
        <v>86</v>
      </c>
      <c r="BD135">
        <v>7.84</v>
      </c>
      <c r="BE135">
        <v>238</v>
      </c>
      <c r="BF135">
        <v>204</v>
      </c>
      <c r="BG135">
        <v>1379</v>
      </c>
      <c r="BH135">
        <v>13610</v>
      </c>
      <c r="BI135">
        <v>-1</v>
      </c>
      <c r="BJ135">
        <v>97</v>
      </c>
      <c r="BK135">
        <v>3.92</v>
      </c>
      <c r="BL135">
        <v>97</v>
      </c>
      <c r="BM135">
        <v>1175</v>
      </c>
      <c r="BN135">
        <v>-1</v>
      </c>
      <c r="BO135">
        <v>104</v>
      </c>
      <c r="BP135">
        <v>104</v>
      </c>
      <c r="BQ135">
        <v>19</v>
      </c>
      <c r="BR135">
        <v>17</v>
      </c>
      <c r="BS135">
        <v>13331</v>
      </c>
      <c r="BT135">
        <v>13331</v>
      </c>
      <c r="BU135">
        <v>46.67</v>
      </c>
      <c r="BV135">
        <v>-1</v>
      </c>
      <c r="BW135">
        <v>-1</v>
      </c>
      <c r="BX135">
        <v>0</v>
      </c>
      <c r="BY135">
        <v>-1</v>
      </c>
      <c r="BZ135">
        <v>0</v>
      </c>
      <c r="CA135">
        <v>-1</v>
      </c>
      <c r="CB135">
        <v>0</v>
      </c>
      <c r="CC135">
        <v>-1</v>
      </c>
      <c r="CD135">
        <v>0</v>
      </c>
      <c r="CE135">
        <v>-1</v>
      </c>
      <c r="CF135">
        <v>0</v>
      </c>
      <c r="CG135">
        <v>-1</v>
      </c>
      <c r="CH135">
        <v>0</v>
      </c>
      <c r="CI135">
        <v>506.9</v>
      </c>
      <c r="CJ135">
        <v>1763</v>
      </c>
      <c r="CK135">
        <v>1485</v>
      </c>
      <c r="CL135">
        <v>0</v>
      </c>
      <c r="CM135">
        <v>3.2</v>
      </c>
      <c r="CN135">
        <v>137.4</v>
      </c>
      <c r="CO135">
        <v>259</v>
      </c>
      <c r="CP135">
        <v>258</v>
      </c>
      <c r="CQ135">
        <v>0</v>
      </c>
      <c r="CR135">
        <v>1.88</v>
      </c>
      <c r="CS135">
        <v>6.15</v>
      </c>
      <c r="CT135">
        <v>155</v>
      </c>
      <c r="CU135">
        <v>3.2</v>
      </c>
      <c r="CV135">
        <v>6.15</v>
      </c>
      <c r="CW135">
        <v>155</v>
      </c>
      <c r="CX135">
        <v>1.88</v>
      </c>
      <c r="CY135">
        <v>2960</v>
      </c>
      <c r="CZ135">
        <v>3513</v>
      </c>
      <c r="DA135">
        <v>250</v>
      </c>
      <c r="DB135">
        <v>3.42</v>
      </c>
      <c r="DC135">
        <v>195</v>
      </c>
      <c r="DD135">
        <v>13.93</v>
      </c>
      <c r="DE135">
        <v>112</v>
      </c>
      <c r="DF135">
        <v>31.85</v>
      </c>
      <c r="DG135">
        <v>16.01</v>
      </c>
      <c r="DH135">
        <v>735</v>
      </c>
      <c r="DI135">
        <v>12</v>
      </c>
      <c r="DJ135">
        <v>3</v>
      </c>
      <c r="DK135">
        <v>105</v>
      </c>
      <c r="DL135">
        <v>12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6.15</v>
      </c>
      <c r="DU135">
        <v>155</v>
      </c>
      <c r="DV135">
        <v>0</v>
      </c>
      <c r="DW135">
        <v>228</v>
      </c>
      <c r="DX135">
        <v>781</v>
      </c>
      <c r="DY135">
        <v>55</v>
      </c>
      <c r="DZ135">
        <v>-1</v>
      </c>
      <c r="EA135">
        <v>-1</v>
      </c>
      <c r="EB135">
        <v>3.42</v>
      </c>
      <c r="EC135">
        <v>195</v>
      </c>
      <c r="ED135">
        <v>13.93</v>
      </c>
      <c r="EE135">
        <v>112</v>
      </c>
      <c r="EF135">
        <v>31.85</v>
      </c>
      <c r="EG135">
        <v>16.01</v>
      </c>
      <c r="EH135">
        <v>735</v>
      </c>
      <c r="EI135">
        <v>1053</v>
      </c>
      <c r="EJ135">
        <v>1053</v>
      </c>
      <c r="EK135">
        <v>1053</v>
      </c>
      <c r="EL135">
        <v>1053</v>
      </c>
      <c r="EM135">
        <v>1053</v>
      </c>
      <c r="EN135">
        <v>1053</v>
      </c>
      <c r="EO135">
        <v>-1</v>
      </c>
      <c r="EP135">
        <v>-1</v>
      </c>
      <c r="EQ135" s="59"/>
      <c r="ER135">
        <v>1053</v>
      </c>
      <c r="ES135">
        <v>4.27</v>
      </c>
      <c r="ET135">
        <v>0</v>
      </c>
      <c r="EU135">
        <v>0</v>
      </c>
      <c r="EV135">
        <v>112</v>
      </c>
      <c r="EW135">
        <v>735</v>
      </c>
      <c r="EX135">
        <v>27.93</v>
      </c>
      <c r="EY135">
        <v>27.93</v>
      </c>
      <c r="EZ135">
        <v>27.93</v>
      </c>
      <c r="FA135">
        <v>27.93</v>
      </c>
      <c r="FB135">
        <v>27.93</v>
      </c>
      <c r="FC135">
        <v>27.93</v>
      </c>
      <c r="FD135">
        <v>0</v>
      </c>
      <c r="FE135">
        <v>0</v>
      </c>
      <c r="FF135">
        <v>17</v>
      </c>
      <c r="FG135">
        <v>6.15</v>
      </c>
      <c r="FH135">
        <v>155</v>
      </c>
      <c r="FI135">
        <v>13331</v>
      </c>
      <c r="FJ135">
        <v>13331</v>
      </c>
      <c r="FK135">
        <v>46.67</v>
      </c>
      <c r="FL135">
        <v>-1</v>
      </c>
      <c r="FM135">
        <v>0</v>
      </c>
      <c r="FN135">
        <v>0</v>
      </c>
      <c r="FO135">
        <v>0</v>
      </c>
      <c r="FP135">
        <v>0</v>
      </c>
      <c r="FQ135">
        <v>400</v>
      </c>
      <c r="FR135">
        <v>0</v>
      </c>
      <c r="FS135">
        <v>7.51</v>
      </c>
      <c r="FT135">
        <v>0</v>
      </c>
      <c r="FU135">
        <v>0</v>
      </c>
      <c r="FV135">
        <v>5</v>
      </c>
      <c r="FW135">
        <v>0</v>
      </c>
      <c r="FX135">
        <v>0</v>
      </c>
      <c r="FY135">
        <v>5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 s="59" t="s">
        <v>1058</v>
      </c>
      <c r="GI135">
        <v>47232</v>
      </c>
      <c r="GJ135">
        <v>0</v>
      </c>
      <c r="GK135">
        <v>0</v>
      </c>
      <c r="GL135" s="59" t="s">
        <v>632</v>
      </c>
      <c r="GM135" s="59" t="s">
        <v>636</v>
      </c>
      <c r="GN135">
        <v>0</v>
      </c>
      <c r="GO135">
        <v>0</v>
      </c>
      <c r="GP135">
        <v>14</v>
      </c>
      <c r="GQ135" s="59"/>
      <c r="GW135" s="59"/>
    </row>
    <row r="136" spans="1:205" ht="12.75">
      <c r="A136">
        <v>1</v>
      </c>
      <c r="B136" s="59" t="s">
        <v>604</v>
      </c>
      <c r="C136" s="59" t="s">
        <v>605</v>
      </c>
      <c r="D136" s="59" t="s">
        <v>606</v>
      </c>
      <c r="E136" s="59" t="s">
        <v>607</v>
      </c>
      <c r="F136" s="59" t="s">
        <v>607</v>
      </c>
      <c r="G136" s="59" t="s">
        <v>995</v>
      </c>
      <c r="H136" s="59" t="s">
        <v>608</v>
      </c>
      <c r="I136" s="59" t="s">
        <v>996</v>
      </c>
      <c r="J136" s="59" t="s">
        <v>243</v>
      </c>
      <c r="K136">
        <v>2</v>
      </c>
      <c r="L136" s="59" t="s">
        <v>997</v>
      </c>
      <c r="M136" s="59" t="s">
        <v>67</v>
      </c>
      <c r="N136">
        <v>0</v>
      </c>
      <c r="O136" s="59" t="s">
        <v>615</v>
      </c>
      <c r="P136">
        <v>0</v>
      </c>
      <c r="Q136" s="59"/>
      <c r="R136" s="59" t="s">
        <v>1088</v>
      </c>
      <c r="S136">
        <v>80</v>
      </c>
      <c r="T136" s="59" t="s">
        <v>345</v>
      </c>
      <c r="U136">
        <v>2025</v>
      </c>
      <c r="V136" s="59"/>
      <c r="W136" s="59" t="s">
        <v>230</v>
      </c>
      <c r="X136">
        <v>3</v>
      </c>
      <c r="Y136" s="59" t="s">
        <v>614</v>
      </c>
      <c r="Z136" s="59" t="s">
        <v>1044</v>
      </c>
      <c r="AA136">
        <v>115</v>
      </c>
      <c r="AC136" s="59"/>
      <c r="AD136" s="59"/>
      <c r="AI136" s="59"/>
      <c r="AJ136" s="59"/>
      <c r="AK136">
        <v>239</v>
      </c>
      <c r="AL136">
        <v>0</v>
      </c>
      <c r="AN136" s="59"/>
      <c r="AP136" s="59"/>
      <c r="AR136">
        <v>20544</v>
      </c>
      <c r="AS136">
        <v>0</v>
      </c>
      <c r="AT136">
        <v>5569</v>
      </c>
      <c r="AU136">
        <v>17</v>
      </c>
      <c r="AV136" s="59" t="s">
        <v>624</v>
      </c>
      <c r="AW136">
        <v>2720</v>
      </c>
      <c r="AX136">
        <v>179</v>
      </c>
      <c r="AY136">
        <v>68</v>
      </c>
      <c r="AZ136">
        <v>1370</v>
      </c>
      <c r="BA136">
        <v>476</v>
      </c>
      <c r="BB136">
        <v>-1</v>
      </c>
      <c r="BC136">
        <v>86</v>
      </c>
      <c r="BD136">
        <v>7.84</v>
      </c>
      <c r="BE136">
        <v>238</v>
      </c>
      <c r="BF136">
        <v>204</v>
      </c>
      <c r="BG136">
        <v>1379</v>
      </c>
      <c r="BH136">
        <v>13610</v>
      </c>
      <c r="BI136">
        <v>-1</v>
      </c>
      <c r="BJ136">
        <v>97</v>
      </c>
      <c r="BK136">
        <v>3.92</v>
      </c>
      <c r="BL136">
        <v>97</v>
      </c>
      <c r="BM136">
        <v>1175</v>
      </c>
      <c r="BN136">
        <v>-1</v>
      </c>
      <c r="BO136">
        <v>104</v>
      </c>
      <c r="BP136">
        <v>104</v>
      </c>
      <c r="BQ136">
        <v>19</v>
      </c>
      <c r="BR136">
        <v>17</v>
      </c>
      <c r="BS136">
        <v>13331</v>
      </c>
      <c r="BT136">
        <v>13331</v>
      </c>
      <c r="BU136">
        <v>46.67</v>
      </c>
      <c r="BV136">
        <v>-1</v>
      </c>
      <c r="BW136">
        <v>-1</v>
      </c>
      <c r="BX136">
        <v>0</v>
      </c>
      <c r="BY136">
        <v>-1</v>
      </c>
      <c r="BZ136">
        <v>0</v>
      </c>
      <c r="CA136">
        <v>-1</v>
      </c>
      <c r="CB136">
        <v>0</v>
      </c>
      <c r="CC136">
        <v>-1</v>
      </c>
      <c r="CD136">
        <v>0</v>
      </c>
      <c r="CE136">
        <v>-1</v>
      </c>
      <c r="CF136">
        <v>0</v>
      </c>
      <c r="CG136">
        <v>-1</v>
      </c>
      <c r="CH136">
        <v>0</v>
      </c>
      <c r="CI136">
        <v>506.9</v>
      </c>
      <c r="CJ136">
        <v>1763</v>
      </c>
      <c r="CK136">
        <v>1485</v>
      </c>
      <c r="CL136">
        <v>0</v>
      </c>
      <c r="CM136">
        <v>3.2</v>
      </c>
      <c r="CN136">
        <v>137.4</v>
      </c>
      <c r="CO136">
        <v>259</v>
      </c>
      <c r="CP136">
        <v>258</v>
      </c>
      <c r="CQ136">
        <v>0</v>
      </c>
      <c r="CR136">
        <v>1.88</v>
      </c>
      <c r="CS136">
        <v>6.15</v>
      </c>
      <c r="CT136">
        <v>155</v>
      </c>
      <c r="CU136">
        <v>3.2</v>
      </c>
      <c r="CV136">
        <v>6.15</v>
      </c>
      <c r="CW136">
        <v>155</v>
      </c>
      <c r="CX136">
        <v>1.88</v>
      </c>
      <c r="CY136">
        <v>2960</v>
      </c>
      <c r="CZ136">
        <v>3513</v>
      </c>
      <c r="DA136">
        <v>250</v>
      </c>
      <c r="DB136">
        <v>3.42</v>
      </c>
      <c r="DC136">
        <v>195</v>
      </c>
      <c r="DD136">
        <v>13.93</v>
      </c>
      <c r="DE136">
        <v>112</v>
      </c>
      <c r="DF136">
        <v>31.85</v>
      </c>
      <c r="DG136">
        <v>16.01</v>
      </c>
      <c r="DH136">
        <v>735</v>
      </c>
      <c r="DI136">
        <v>12</v>
      </c>
      <c r="DJ136">
        <v>3</v>
      </c>
      <c r="DK136">
        <v>105</v>
      </c>
      <c r="DL136">
        <v>12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6.15</v>
      </c>
      <c r="DU136">
        <v>155</v>
      </c>
      <c r="DV136">
        <v>0</v>
      </c>
      <c r="DW136">
        <v>228</v>
      </c>
      <c r="DX136">
        <v>781</v>
      </c>
      <c r="DY136">
        <v>55</v>
      </c>
      <c r="DZ136">
        <v>-1</v>
      </c>
      <c r="EA136">
        <v>-1</v>
      </c>
      <c r="EB136">
        <v>3.42</v>
      </c>
      <c r="EC136">
        <v>195</v>
      </c>
      <c r="ED136">
        <v>13.93</v>
      </c>
      <c r="EE136">
        <v>112</v>
      </c>
      <c r="EF136">
        <v>31.85</v>
      </c>
      <c r="EG136">
        <v>16.01</v>
      </c>
      <c r="EH136">
        <v>735</v>
      </c>
      <c r="EI136">
        <v>1053</v>
      </c>
      <c r="EJ136">
        <v>1053</v>
      </c>
      <c r="EK136">
        <v>1053</v>
      </c>
      <c r="EL136">
        <v>1053</v>
      </c>
      <c r="EM136">
        <v>1053</v>
      </c>
      <c r="EN136">
        <v>1053</v>
      </c>
      <c r="EO136">
        <v>-1</v>
      </c>
      <c r="EP136">
        <v>-1</v>
      </c>
      <c r="EQ136" s="59"/>
      <c r="ER136">
        <v>1053</v>
      </c>
      <c r="ES136">
        <v>4.27</v>
      </c>
      <c r="ET136">
        <v>0</v>
      </c>
      <c r="EU136">
        <v>0</v>
      </c>
      <c r="EV136">
        <v>112</v>
      </c>
      <c r="EW136">
        <v>735</v>
      </c>
      <c r="EX136">
        <v>27.93</v>
      </c>
      <c r="EY136">
        <v>27.93</v>
      </c>
      <c r="EZ136">
        <v>27.93</v>
      </c>
      <c r="FA136">
        <v>27.93</v>
      </c>
      <c r="FB136">
        <v>27.93</v>
      </c>
      <c r="FC136">
        <v>27.93</v>
      </c>
      <c r="FD136">
        <v>0</v>
      </c>
      <c r="FE136">
        <v>0</v>
      </c>
      <c r="FF136">
        <v>17</v>
      </c>
      <c r="FG136">
        <v>6.15</v>
      </c>
      <c r="FH136">
        <v>155</v>
      </c>
      <c r="FI136">
        <v>13331</v>
      </c>
      <c r="FJ136">
        <v>13331</v>
      </c>
      <c r="FK136">
        <v>46.67</v>
      </c>
      <c r="FL136">
        <v>-1</v>
      </c>
      <c r="FM136">
        <v>0</v>
      </c>
      <c r="FN136">
        <v>0</v>
      </c>
      <c r="FO136">
        <v>0</v>
      </c>
      <c r="FP136">
        <v>0</v>
      </c>
      <c r="FQ136">
        <v>400</v>
      </c>
      <c r="FR136">
        <v>0</v>
      </c>
      <c r="FS136">
        <v>7.51</v>
      </c>
      <c r="FT136">
        <v>0</v>
      </c>
      <c r="FU136">
        <v>0</v>
      </c>
      <c r="FV136">
        <v>5</v>
      </c>
      <c r="FW136">
        <v>0</v>
      </c>
      <c r="FX136">
        <v>0</v>
      </c>
      <c r="FY136">
        <v>5</v>
      </c>
      <c r="FZ136">
        <v>0</v>
      </c>
      <c r="GA136">
        <v>0</v>
      </c>
      <c r="GB136">
        <v>0</v>
      </c>
      <c r="GC136">
        <v>0</v>
      </c>
      <c r="GD136">
        <v>107</v>
      </c>
      <c r="GE136">
        <v>0</v>
      </c>
      <c r="GF136">
        <v>0</v>
      </c>
      <c r="GG136">
        <v>0</v>
      </c>
      <c r="GH136" s="59" t="s">
        <v>1059</v>
      </c>
      <c r="GI136">
        <v>37852</v>
      </c>
      <c r="GJ136">
        <v>120</v>
      </c>
      <c r="GK136">
        <v>0</v>
      </c>
      <c r="GL136" s="59" t="s">
        <v>1007</v>
      </c>
      <c r="GM136" s="59" t="s">
        <v>1010</v>
      </c>
      <c r="GN136">
        <v>0</v>
      </c>
      <c r="GO136">
        <v>1853549120</v>
      </c>
      <c r="GP136">
        <v>15</v>
      </c>
      <c r="GQ136" s="59"/>
      <c r="GW136" s="59"/>
    </row>
    <row r="137" spans="1:205" ht="12.75">
      <c r="A137">
        <v>1</v>
      </c>
      <c r="B137" s="59" t="s">
        <v>604</v>
      </c>
      <c r="C137" s="59" t="s">
        <v>605</v>
      </c>
      <c r="D137" s="59" t="s">
        <v>606</v>
      </c>
      <c r="E137" s="59" t="s">
        <v>607</v>
      </c>
      <c r="F137" s="59" t="s">
        <v>607</v>
      </c>
      <c r="G137" s="59" t="s">
        <v>995</v>
      </c>
      <c r="H137" s="59" t="s">
        <v>608</v>
      </c>
      <c r="I137" s="59" t="s">
        <v>996</v>
      </c>
      <c r="J137" s="59" t="s">
        <v>243</v>
      </c>
      <c r="K137">
        <v>2</v>
      </c>
      <c r="L137" s="59" t="s">
        <v>997</v>
      </c>
      <c r="M137" s="59" t="s">
        <v>67</v>
      </c>
      <c r="N137">
        <v>0</v>
      </c>
      <c r="O137" s="59" t="s">
        <v>615</v>
      </c>
      <c r="P137">
        <v>0</v>
      </c>
      <c r="Q137" s="59"/>
      <c r="R137" s="59" t="s">
        <v>1088</v>
      </c>
      <c r="S137">
        <v>80</v>
      </c>
      <c r="T137" s="59" t="s">
        <v>345</v>
      </c>
      <c r="U137">
        <v>2025</v>
      </c>
      <c r="V137" s="59"/>
      <c r="W137" s="59" t="s">
        <v>230</v>
      </c>
      <c r="X137">
        <v>3</v>
      </c>
      <c r="Y137" s="59" t="s">
        <v>614</v>
      </c>
      <c r="Z137" s="59" t="s">
        <v>1044</v>
      </c>
      <c r="AA137">
        <v>115</v>
      </c>
      <c r="AC137" s="59"/>
      <c r="AD137" s="59"/>
      <c r="AI137" s="59"/>
      <c r="AJ137" s="59"/>
      <c r="AK137">
        <v>239</v>
      </c>
      <c r="AL137">
        <v>0</v>
      </c>
      <c r="AN137" s="59"/>
      <c r="AP137" s="59"/>
      <c r="AR137">
        <v>20544</v>
      </c>
      <c r="AS137">
        <v>0</v>
      </c>
      <c r="AT137">
        <v>5569</v>
      </c>
      <c r="AU137">
        <v>17</v>
      </c>
      <c r="AV137" s="59" t="s">
        <v>624</v>
      </c>
      <c r="AW137">
        <v>2720</v>
      </c>
      <c r="AX137">
        <v>179</v>
      </c>
      <c r="AY137">
        <v>68</v>
      </c>
      <c r="AZ137">
        <v>1370</v>
      </c>
      <c r="BA137">
        <v>476</v>
      </c>
      <c r="BB137">
        <v>-1</v>
      </c>
      <c r="BC137">
        <v>86</v>
      </c>
      <c r="BD137">
        <v>7.84</v>
      </c>
      <c r="BE137">
        <v>238</v>
      </c>
      <c r="BF137">
        <v>204</v>
      </c>
      <c r="BG137">
        <v>1379</v>
      </c>
      <c r="BH137">
        <v>13610</v>
      </c>
      <c r="BI137">
        <v>-1</v>
      </c>
      <c r="BJ137">
        <v>97</v>
      </c>
      <c r="BK137">
        <v>3.92</v>
      </c>
      <c r="BL137">
        <v>97</v>
      </c>
      <c r="BM137">
        <v>1175</v>
      </c>
      <c r="BN137">
        <v>-1</v>
      </c>
      <c r="BO137">
        <v>104</v>
      </c>
      <c r="BP137">
        <v>104</v>
      </c>
      <c r="BQ137">
        <v>19</v>
      </c>
      <c r="BR137">
        <v>17</v>
      </c>
      <c r="BS137">
        <v>13331</v>
      </c>
      <c r="BT137">
        <v>13331</v>
      </c>
      <c r="BU137">
        <v>46.67</v>
      </c>
      <c r="BV137">
        <v>-1</v>
      </c>
      <c r="BW137">
        <v>-1</v>
      </c>
      <c r="BX137">
        <v>0</v>
      </c>
      <c r="BY137">
        <v>-1</v>
      </c>
      <c r="BZ137">
        <v>0</v>
      </c>
      <c r="CA137">
        <v>-1</v>
      </c>
      <c r="CB137">
        <v>0</v>
      </c>
      <c r="CC137">
        <v>-1</v>
      </c>
      <c r="CD137">
        <v>0</v>
      </c>
      <c r="CE137">
        <v>-1</v>
      </c>
      <c r="CF137">
        <v>0</v>
      </c>
      <c r="CG137">
        <v>-1</v>
      </c>
      <c r="CH137">
        <v>0</v>
      </c>
      <c r="CI137">
        <v>506.9</v>
      </c>
      <c r="CJ137">
        <v>1763</v>
      </c>
      <c r="CK137">
        <v>1485</v>
      </c>
      <c r="CL137">
        <v>0</v>
      </c>
      <c r="CM137">
        <v>3.2</v>
      </c>
      <c r="CN137">
        <v>137.4</v>
      </c>
      <c r="CO137">
        <v>259</v>
      </c>
      <c r="CP137">
        <v>258</v>
      </c>
      <c r="CQ137">
        <v>0</v>
      </c>
      <c r="CR137">
        <v>1.88</v>
      </c>
      <c r="CS137">
        <v>6.15</v>
      </c>
      <c r="CT137">
        <v>155</v>
      </c>
      <c r="CU137">
        <v>3.2</v>
      </c>
      <c r="CV137">
        <v>6.15</v>
      </c>
      <c r="CW137">
        <v>155</v>
      </c>
      <c r="CX137">
        <v>1.88</v>
      </c>
      <c r="CY137">
        <v>2960</v>
      </c>
      <c r="CZ137">
        <v>3513</v>
      </c>
      <c r="DA137">
        <v>250</v>
      </c>
      <c r="DB137">
        <v>3.42</v>
      </c>
      <c r="DC137">
        <v>195</v>
      </c>
      <c r="DD137">
        <v>13.93</v>
      </c>
      <c r="DE137">
        <v>112</v>
      </c>
      <c r="DF137">
        <v>31.85</v>
      </c>
      <c r="DG137">
        <v>16.01</v>
      </c>
      <c r="DH137">
        <v>735</v>
      </c>
      <c r="DI137">
        <v>12</v>
      </c>
      <c r="DJ137">
        <v>3</v>
      </c>
      <c r="DK137">
        <v>105</v>
      </c>
      <c r="DL137">
        <v>12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6.15</v>
      </c>
      <c r="DU137">
        <v>155</v>
      </c>
      <c r="DV137">
        <v>0</v>
      </c>
      <c r="DW137">
        <v>228</v>
      </c>
      <c r="DX137">
        <v>781</v>
      </c>
      <c r="DY137">
        <v>55</v>
      </c>
      <c r="DZ137">
        <v>-1</v>
      </c>
      <c r="EA137">
        <v>-1</v>
      </c>
      <c r="EB137">
        <v>3.42</v>
      </c>
      <c r="EC137">
        <v>195</v>
      </c>
      <c r="ED137">
        <v>13.93</v>
      </c>
      <c r="EE137">
        <v>112</v>
      </c>
      <c r="EF137">
        <v>31.85</v>
      </c>
      <c r="EG137">
        <v>16.01</v>
      </c>
      <c r="EH137">
        <v>735</v>
      </c>
      <c r="EI137">
        <v>1053</v>
      </c>
      <c r="EJ137">
        <v>1053</v>
      </c>
      <c r="EK137">
        <v>1053</v>
      </c>
      <c r="EL137">
        <v>1053</v>
      </c>
      <c r="EM137">
        <v>1053</v>
      </c>
      <c r="EN137">
        <v>1053</v>
      </c>
      <c r="EO137">
        <v>-1</v>
      </c>
      <c r="EP137">
        <v>-1</v>
      </c>
      <c r="EQ137" s="59"/>
      <c r="ER137">
        <v>1053</v>
      </c>
      <c r="ES137">
        <v>4.27</v>
      </c>
      <c r="ET137">
        <v>0</v>
      </c>
      <c r="EU137">
        <v>0</v>
      </c>
      <c r="EV137">
        <v>112</v>
      </c>
      <c r="EW137">
        <v>735</v>
      </c>
      <c r="EX137">
        <v>27.93</v>
      </c>
      <c r="EY137">
        <v>27.93</v>
      </c>
      <c r="EZ137">
        <v>27.93</v>
      </c>
      <c r="FA137">
        <v>27.93</v>
      </c>
      <c r="FB137">
        <v>27.93</v>
      </c>
      <c r="FC137">
        <v>27.93</v>
      </c>
      <c r="FD137">
        <v>0</v>
      </c>
      <c r="FE137">
        <v>0</v>
      </c>
      <c r="FF137">
        <v>17</v>
      </c>
      <c r="FG137">
        <v>6.15</v>
      </c>
      <c r="FH137">
        <v>155</v>
      </c>
      <c r="FI137">
        <v>13331</v>
      </c>
      <c r="FJ137">
        <v>13331</v>
      </c>
      <c r="FK137">
        <v>46.67</v>
      </c>
      <c r="FL137">
        <v>-1</v>
      </c>
      <c r="FM137">
        <v>0</v>
      </c>
      <c r="FN137">
        <v>0</v>
      </c>
      <c r="FO137">
        <v>0</v>
      </c>
      <c r="FP137">
        <v>0</v>
      </c>
      <c r="FQ137">
        <v>400</v>
      </c>
      <c r="FR137">
        <v>0</v>
      </c>
      <c r="FS137">
        <v>7.51</v>
      </c>
      <c r="FT137">
        <v>0</v>
      </c>
      <c r="FU137">
        <v>0</v>
      </c>
      <c r="FV137">
        <v>5</v>
      </c>
      <c r="FW137">
        <v>0</v>
      </c>
      <c r="FX137">
        <v>0</v>
      </c>
      <c r="FY137">
        <v>5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 s="59" t="s">
        <v>1060</v>
      </c>
      <c r="GI137">
        <v>47661</v>
      </c>
      <c r="GJ137">
        <v>0</v>
      </c>
      <c r="GK137">
        <v>0</v>
      </c>
      <c r="GL137" s="59" t="s">
        <v>1008</v>
      </c>
      <c r="GM137" s="59" t="s">
        <v>1011</v>
      </c>
      <c r="GN137">
        <v>0</v>
      </c>
      <c r="GO137">
        <v>0</v>
      </c>
      <c r="GP137">
        <v>17</v>
      </c>
      <c r="GQ137" s="59"/>
      <c r="GW137" s="59"/>
    </row>
    <row r="138" spans="1:209" ht="12.75">
      <c r="A138">
        <v>1</v>
      </c>
      <c r="B138" s="59" t="s">
        <v>604</v>
      </c>
      <c r="C138" s="59" t="s">
        <v>605</v>
      </c>
      <c r="D138" s="59" t="s">
        <v>606</v>
      </c>
      <c r="E138" s="59" t="s">
        <v>607</v>
      </c>
      <c r="F138" s="59" t="s">
        <v>607</v>
      </c>
      <c r="G138" s="59" t="s">
        <v>995</v>
      </c>
      <c r="H138" s="59" t="s">
        <v>608</v>
      </c>
      <c r="I138" s="59" t="s">
        <v>996</v>
      </c>
      <c r="J138" s="59" t="s">
        <v>243</v>
      </c>
      <c r="K138">
        <v>2</v>
      </c>
      <c r="L138" s="59" t="s">
        <v>997</v>
      </c>
      <c r="M138" s="59" t="s">
        <v>67</v>
      </c>
      <c r="N138">
        <v>0</v>
      </c>
      <c r="O138" s="59" t="s">
        <v>615</v>
      </c>
      <c r="P138">
        <v>0</v>
      </c>
      <c r="Q138" s="59"/>
      <c r="R138" s="59" t="s">
        <v>1088</v>
      </c>
      <c r="S138">
        <v>80</v>
      </c>
      <c r="T138" s="59" t="s">
        <v>345</v>
      </c>
      <c r="U138">
        <v>2025</v>
      </c>
      <c r="V138" s="59"/>
      <c r="W138" s="59" t="s">
        <v>230</v>
      </c>
      <c r="X138">
        <v>3</v>
      </c>
      <c r="Y138" s="59" t="s">
        <v>614</v>
      </c>
      <c r="Z138" s="59" t="s">
        <v>1044</v>
      </c>
      <c r="AA138">
        <v>115</v>
      </c>
      <c r="AC138" s="59"/>
      <c r="AD138" s="59"/>
      <c r="AI138" s="59"/>
      <c r="AJ138" s="59"/>
      <c r="AN138" s="59"/>
      <c r="AP138" s="59"/>
      <c r="AV138" s="59"/>
      <c r="EQ138" s="59"/>
      <c r="GH138" s="59"/>
      <c r="GL138" s="59"/>
      <c r="GM138" s="59"/>
      <c r="GQ138" s="59"/>
      <c r="GR138">
        <v>196</v>
      </c>
      <c r="GS138">
        <v>2025</v>
      </c>
      <c r="GT138">
        <v>1054</v>
      </c>
      <c r="GU138">
        <v>11635</v>
      </c>
      <c r="GV138">
        <v>92</v>
      </c>
      <c r="GW138" s="59" t="s">
        <v>250</v>
      </c>
      <c r="GX138">
        <v>23</v>
      </c>
      <c r="GY138">
        <v>245</v>
      </c>
      <c r="GZ138">
        <v>54</v>
      </c>
      <c r="HA138">
        <v>570</v>
      </c>
    </row>
    <row r="139" spans="1:209" ht="12.75">
      <c r="A139">
        <v>1</v>
      </c>
      <c r="B139" s="59" t="s">
        <v>604</v>
      </c>
      <c r="C139" s="59" t="s">
        <v>605</v>
      </c>
      <c r="D139" s="59" t="s">
        <v>606</v>
      </c>
      <c r="E139" s="59" t="s">
        <v>607</v>
      </c>
      <c r="F139" s="59" t="s">
        <v>607</v>
      </c>
      <c r="G139" s="59" t="s">
        <v>995</v>
      </c>
      <c r="H139" s="59" t="s">
        <v>608</v>
      </c>
      <c r="I139" s="59" t="s">
        <v>996</v>
      </c>
      <c r="J139" s="59" t="s">
        <v>243</v>
      </c>
      <c r="K139">
        <v>2</v>
      </c>
      <c r="L139" s="59" t="s">
        <v>997</v>
      </c>
      <c r="M139" s="59" t="s">
        <v>67</v>
      </c>
      <c r="N139">
        <v>0</v>
      </c>
      <c r="O139" s="59" t="s">
        <v>615</v>
      </c>
      <c r="P139">
        <v>0</v>
      </c>
      <c r="Q139" s="59"/>
      <c r="R139" s="59" t="s">
        <v>1088</v>
      </c>
      <c r="S139">
        <v>80</v>
      </c>
      <c r="T139" s="59" t="s">
        <v>345</v>
      </c>
      <c r="U139">
        <v>2025</v>
      </c>
      <c r="V139" s="59"/>
      <c r="W139" s="59" t="s">
        <v>230</v>
      </c>
      <c r="X139">
        <v>3</v>
      </c>
      <c r="Y139" s="59" t="s">
        <v>614</v>
      </c>
      <c r="Z139" s="59" t="s">
        <v>1044</v>
      </c>
      <c r="AA139">
        <v>115</v>
      </c>
      <c r="AC139" s="59"/>
      <c r="AD139" s="59"/>
      <c r="AI139" s="59"/>
      <c r="AJ139" s="59"/>
      <c r="AN139" s="59"/>
      <c r="AP139" s="59"/>
      <c r="AV139" s="59"/>
      <c r="EQ139" s="59"/>
      <c r="GH139" s="59"/>
      <c r="GL139" s="59"/>
      <c r="GM139" s="59"/>
      <c r="GQ139" s="59"/>
      <c r="GR139">
        <v>196</v>
      </c>
      <c r="GS139">
        <v>2025</v>
      </c>
      <c r="GT139">
        <v>1054</v>
      </c>
      <c r="GU139">
        <v>11635</v>
      </c>
      <c r="GV139">
        <v>96</v>
      </c>
      <c r="GW139" s="59" t="s">
        <v>251</v>
      </c>
      <c r="GX139">
        <v>25</v>
      </c>
      <c r="GY139">
        <v>250</v>
      </c>
      <c r="GZ139">
        <v>49</v>
      </c>
      <c r="HA139">
        <v>530</v>
      </c>
    </row>
    <row r="140" spans="1:209" ht="12.75">
      <c r="A140">
        <v>1</v>
      </c>
      <c r="B140" s="59" t="s">
        <v>604</v>
      </c>
      <c r="C140" s="59" t="s">
        <v>605</v>
      </c>
      <c r="D140" s="59" t="s">
        <v>606</v>
      </c>
      <c r="E140" s="59" t="s">
        <v>607</v>
      </c>
      <c r="F140" s="59" t="s">
        <v>607</v>
      </c>
      <c r="G140" s="59" t="s">
        <v>995</v>
      </c>
      <c r="H140" s="59" t="s">
        <v>608</v>
      </c>
      <c r="I140" s="59" t="s">
        <v>996</v>
      </c>
      <c r="J140" s="59" t="s">
        <v>243</v>
      </c>
      <c r="K140">
        <v>2</v>
      </c>
      <c r="L140" s="59" t="s">
        <v>997</v>
      </c>
      <c r="M140" s="59" t="s">
        <v>67</v>
      </c>
      <c r="N140">
        <v>0</v>
      </c>
      <c r="O140" s="59" t="s">
        <v>615</v>
      </c>
      <c r="P140">
        <v>0</v>
      </c>
      <c r="Q140" s="59"/>
      <c r="R140" s="59" t="s">
        <v>1088</v>
      </c>
      <c r="S140">
        <v>80</v>
      </c>
      <c r="T140" s="59" t="s">
        <v>345</v>
      </c>
      <c r="U140">
        <v>2025</v>
      </c>
      <c r="V140" s="59"/>
      <c r="W140" s="59" t="s">
        <v>230</v>
      </c>
      <c r="X140">
        <v>3</v>
      </c>
      <c r="Y140" s="59" t="s">
        <v>614</v>
      </c>
      <c r="Z140" s="59" t="s">
        <v>1044</v>
      </c>
      <c r="AA140">
        <v>115</v>
      </c>
      <c r="AC140" s="59"/>
      <c r="AD140" s="59"/>
      <c r="AI140" s="59"/>
      <c r="AJ140" s="59"/>
      <c r="AN140" s="59"/>
      <c r="AP140" s="59"/>
      <c r="AV140" s="59"/>
      <c r="EQ140" s="59"/>
      <c r="GH140" s="59"/>
      <c r="GL140" s="59"/>
      <c r="GM140" s="59"/>
      <c r="GQ140" s="59"/>
      <c r="GR140">
        <v>196</v>
      </c>
      <c r="GS140">
        <v>2025</v>
      </c>
      <c r="GT140">
        <v>1054</v>
      </c>
      <c r="GU140">
        <v>11635</v>
      </c>
      <c r="GV140">
        <v>97</v>
      </c>
      <c r="GW140" s="59" t="s">
        <v>252</v>
      </c>
      <c r="GX140">
        <v>18</v>
      </c>
      <c r="GY140">
        <v>195</v>
      </c>
      <c r="GZ140">
        <v>70</v>
      </c>
      <c r="HA140">
        <v>830</v>
      </c>
    </row>
    <row r="141" spans="1:209" ht="12.75">
      <c r="A141">
        <v>1</v>
      </c>
      <c r="B141" s="59" t="s">
        <v>604</v>
      </c>
      <c r="C141" s="59" t="s">
        <v>605</v>
      </c>
      <c r="D141" s="59" t="s">
        <v>606</v>
      </c>
      <c r="E141" s="59" t="s">
        <v>607</v>
      </c>
      <c r="F141" s="59" t="s">
        <v>607</v>
      </c>
      <c r="G141" s="59" t="s">
        <v>995</v>
      </c>
      <c r="H141" s="59" t="s">
        <v>608</v>
      </c>
      <c r="I141" s="59" t="s">
        <v>996</v>
      </c>
      <c r="J141" s="59" t="s">
        <v>243</v>
      </c>
      <c r="K141">
        <v>2</v>
      </c>
      <c r="L141" s="59" t="s">
        <v>997</v>
      </c>
      <c r="M141" s="59" t="s">
        <v>67</v>
      </c>
      <c r="N141">
        <v>0</v>
      </c>
      <c r="O141" s="59" t="s">
        <v>615</v>
      </c>
      <c r="P141">
        <v>0</v>
      </c>
      <c r="Q141" s="59"/>
      <c r="R141" s="59" t="s">
        <v>1088</v>
      </c>
      <c r="S141">
        <v>80</v>
      </c>
      <c r="T141" s="59" t="s">
        <v>345</v>
      </c>
      <c r="U141">
        <v>2025</v>
      </c>
      <c r="V141" s="59"/>
      <c r="W141" s="59" t="s">
        <v>230</v>
      </c>
      <c r="X141">
        <v>3</v>
      </c>
      <c r="Y141" s="59" t="s">
        <v>614</v>
      </c>
      <c r="Z141" s="59" t="s">
        <v>1044</v>
      </c>
      <c r="AA141">
        <v>115</v>
      </c>
      <c r="AC141" s="59"/>
      <c r="AD141" s="59"/>
      <c r="AI141" s="59"/>
      <c r="AJ141" s="59"/>
      <c r="AN141" s="59"/>
      <c r="AP141" s="59"/>
      <c r="AV141" s="59"/>
      <c r="EQ141" s="59"/>
      <c r="GH141" s="59"/>
      <c r="GL141" s="59"/>
      <c r="GM141" s="59"/>
      <c r="GQ141" s="59"/>
      <c r="GR141">
        <v>196</v>
      </c>
      <c r="GS141">
        <v>2025</v>
      </c>
      <c r="GT141">
        <v>1054</v>
      </c>
      <c r="GU141">
        <v>11635</v>
      </c>
      <c r="GV141">
        <v>95</v>
      </c>
      <c r="GW141" s="59" t="s">
        <v>253</v>
      </c>
      <c r="GX141">
        <v>14</v>
      </c>
      <c r="GY141">
        <v>140</v>
      </c>
      <c r="GZ141">
        <v>166</v>
      </c>
      <c r="HA141">
        <v>1930</v>
      </c>
    </row>
    <row r="142" spans="1:209" ht="12.75">
      <c r="A142">
        <v>1</v>
      </c>
      <c r="B142" s="59" t="s">
        <v>604</v>
      </c>
      <c r="C142" s="59" t="s">
        <v>605</v>
      </c>
      <c r="D142" s="59" t="s">
        <v>606</v>
      </c>
      <c r="E142" s="59" t="s">
        <v>607</v>
      </c>
      <c r="F142" s="59" t="s">
        <v>607</v>
      </c>
      <c r="G142" s="59" t="s">
        <v>995</v>
      </c>
      <c r="H142" s="59" t="s">
        <v>608</v>
      </c>
      <c r="I142" s="59" t="s">
        <v>996</v>
      </c>
      <c r="J142" s="59" t="s">
        <v>243</v>
      </c>
      <c r="K142">
        <v>2</v>
      </c>
      <c r="L142" s="59" t="s">
        <v>997</v>
      </c>
      <c r="M142" s="59" t="s">
        <v>67</v>
      </c>
      <c r="N142">
        <v>0</v>
      </c>
      <c r="O142" s="59" t="s">
        <v>615</v>
      </c>
      <c r="P142">
        <v>0</v>
      </c>
      <c r="Q142" s="59"/>
      <c r="R142" s="59" t="s">
        <v>1088</v>
      </c>
      <c r="S142">
        <v>80</v>
      </c>
      <c r="T142" s="59" t="s">
        <v>345</v>
      </c>
      <c r="U142">
        <v>2025</v>
      </c>
      <c r="V142" s="59"/>
      <c r="W142" s="59" t="s">
        <v>230</v>
      </c>
      <c r="X142">
        <v>3</v>
      </c>
      <c r="Y142" s="59" t="s">
        <v>614</v>
      </c>
      <c r="Z142" s="59" t="s">
        <v>1044</v>
      </c>
      <c r="AA142">
        <v>115</v>
      </c>
      <c r="AC142" s="59"/>
      <c r="AD142" s="59"/>
      <c r="AI142" s="59"/>
      <c r="AJ142" s="59"/>
      <c r="AN142" s="59"/>
      <c r="AP142" s="59"/>
      <c r="AV142" s="59"/>
      <c r="EQ142" s="59"/>
      <c r="GH142" s="59"/>
      <c r="GL142" s="59"/>
      <c r="GM142" s="59"/>
      <c r="GQ142" s="59"/>
      <c r="GR142">
        <v>196</v>
      </c>
      <c r="GS142">
        <v>2025</v>
      </c>
      <c r="GT142">
        <v>1054</v>
      </c>
      <c r="GU142">
        <v>11635</v>
      </c>
      <c r="GV142">
        <v>168</v>
      </c>
      <c r="GW142" s="59" t="s">
        <v>254</v>
      </c>
      <c r="GX142">
        <v>69</v>
      </c>
      <c r="GY142">
        <v>715</v>
      </c>
      <c r="GZ142">
        <v>454</v>
      </c>
      <c r="HA142">
        <v>4915</v>
      </c>
    </row>
    <row r="143" spans="1:209" ht="12.75">
      <c r="A143">
        <v>1</v>
      </c>
      <c r="B143" s="59" t="s">
        <v>604</v>
      </c>
      <c r="C143" s="59" t="s">
        <v>605</v>
      </c>
      <c r="D143" s="59" t="s">
        <v>606</v>
      </c>
      <c r="E143" s="59" t="s">
        <v>607</v>
      </c>
      <c r="F143" s="59" t="s">
        <v>607</v>
      </c>
      <c r="G143" s="59" t="s">
        <v>995</v>
      </c>
      <c r="H143" s="59" t="s">
        <v>608</v>
      </c>
      <c r="I143" s="59" t="s">
        <v>996</v>
      </c>
      <c r="J143" s="59" t="s">
        <v>243</v>
      </c>
      <c r="K143">
        <v>2</v>
      </c>
      <c r="L143" s="59" t="s">
        <v>997</v>
      </c>
      <c r="M143" s="59" t="s">
        <v>67</v>
      </c>
      <c r="N143">
        <v>0</v>
      </c>
      <c r="O143" s="59" t="s">
        <v>615</v>
      </c>
      <c r="P143">
        <v>0</v>
      </c>
      <c r="Q143" s="59"/>
      <c r="R143" s="59" t="s">
        <v>1088</v>
      </c>
      <c r="S143">
        <v>80</v>
      </c>
      <c r="T143" s="59" t="s">
        <v>345</v>
      </c>
      <c r="U143">
        <v>2025</v>
      </c>
      <c r="V143" s="59"/>
      <c r="W143" s="59" t="s">
        <v>230</v>
      </c>
      <c r="X143">
        <v>3</v>
      </c>
      <c r="Y143" s="59" t="s">
        <v>614</v>
      </c>
      <c r="Z143" s="59" t="s">
        <v>1044</v>
      </c>
      <c r="AA143">
        <v>115</v>
      </c>
      <c r="AC143" s="59"/>
      <c r="AD143" s="59"/>
      <c r="AI143" s="59"/>
      <c r="AJ143" s="59"/>
      <c r="AN143" s="59"/>
      <c r="AP143" s="59"/>
      <c r="AV143" s="59"/>
      <c r="EQ143" s="59"/>
      <c r="GH143" s="59"/>
      <c r="GL143" s="59"/>
      <c r="GM143" s="59"/>
      <c r="GQ143" s="59"/>
      <c r="GR143">
        <v>196</v>
      </c>
      <c r="GS143">
        <v>2025</v>
      </c>
      <c r="GT143">
        <v>1054</v>
      </c>
      <c r="GU143">
        <v>11635</v>
      </c>
      <c r="GV143">
        <v>169</v>
      </c>
      <c r="GW143" s="59" t="s">
        <v>203</v>
      </c>
      <c r="GX143">
        <v>27</v>
      </c>
      <c r="GY143">
        <v>270</v>
      </c>
      <c r="GZ143">
        <v>75</v>
      </c>
      <c r="HA143">
        <v>760</v>
      </c>
    </row>
    <row r="144" spans="1:209" ht="12.75">
      <c r="A144">
        <v>1</v>
      </c>
      <c r="B144" s="59" t="s">
        <v>604</v>
      </c>
      <c r="C144" s="59" t="s">
        <v>605</v>
      </c>
      <c r="D144" s="59" t="s">
        <v>606</v>
      </c>
      <c r="E144" s="59" t="s">
        <v>607</v>
      </c>
      <c r="F144" s="59" t="s">
        <v>607</v>
      </c>
      <c r="G144" s="59" t="s">
        <v>995</v>
      </c>
      <c r="H144" s="59" t="s">
        <v>608</v>
      </c>
      <c r="I144" s="59" t="s">
        <v>996</v>
      </c>
      <c r="J144" s="59" t="s">
        <v>243</v>
      </c>
      <c r="K144">
        <v>2</v>
      </c>
      <c r="L144" s="59" t="s">
        <v>997</v>
      </c>
      <c r="M144" s="59" t="s">
        <v>67</v>
      </c>
      <c r="N144">
        <v>0</v>
      </c>
      <c r="O144" s="59" t="s">
        <v>615</v>
      </c>
      <c r="P144">
        <v>0</v>
      </c>
      <c r="Q144" s="59"/>
      <c r="R144" s="59" t="s">
        <v>1088</v>
      </c>
      <c r="S144">
        <v>80</v>
      </c>
      <c r="T144" s="59" t="s">
        <v>345</v>
      </c>
      <c r="U144">
        <v>2025</v>
      </c>
      <c r="V144" s="59"/>
      <c r="W144" s="59" t="s">
        <v>230</v>
      </c>
      <c r="X144">
        <v>3</v>
      </c>
      <c r="Y144" s="59" t="s">
        <v>614</v>
      </c>
      <c r="Z144" s="59" t="s">
        <v>1044</v>
      </c>
      <c r="AA144">
        <v>115</v>
      </c>
      <c r="AC144" s="59"/>
      <c r="AD144" s="59"/>
      <c r="AI144" s="59"/>
      <c r="AJ144" s="59"/>
      <c r="AN144" s="59"/>
      <c r="AP144" s="59"/>
      <c r="AV144" s="59"/>
      <c r="EQ144" s="59"/>
      <c r="GH144" s="59"/>
      <c r="GL144" s="59"/>
      <c r="GM144" s="59"/>
      <c r="GQ144" s="59"/>
      <c r="GR144">
        <v>196</v>
      </c>
      <c r="GS144">
        <v>2025</v>
      </c>
      <c r="GT144">
        <v>1054</v>
      </c>
      <c r="GU144">
        <v>11635</v>
      </c>
      <c r="GV144">
        <v>201</v>
      </c>
      <c r="GW144" s="59" t="s">
        <v>9</v>
      </c>
      <c r="GX144">
        <v>6</v>
      </c>
      <c r="GY144">
        <v>70</v>
      </c>
      <c r="GZ144">
        <v>45</v>
      </c>
      <c r="HA144">
        <v>560</v>
      </c>
    </row>
    <row r="145" spans="1:209" ht="12.75">
      <c r="A145">
        <v>1</v>
      </c>
      <c r="B145" s="59" t="s">
        <v>604</v>
      </c>
      <c r="C145" s="59" t="s">
        <v>605</v>
      </c>
      <c r="D145" s="59" t="s">
        <v>606</v>
      </c>
      <c r="E145" s="59" t="s">
        <v>607</v>
      </c>
      <c r="F145" s="59" t="s">
        <v>607</v>
      </c>
      <c r="G145" s="59" t="s">
        <v>995</v>
      </c>
      <c r="H145" s="59" t="s">
        <v>608</v>
      </c>
      <c r="I145" s="59" t="s">
        <v>996</v>
      </c>
      <c r="J145" s="59" t="s">
        <v>243</v>
      </c>
      <c r="K145">
        <v>2</v>
      </c>
      <c r="L145" s="59" t="s">
        <v>997</v>
      </c>
      <c r="M145" s="59" t="s">
        <v>67</v>
      </c>
      <c r="N145">
        <v>0</v>
      </c>
      <c r="O145" s="59" t="s">
        <v>615</v>
      </c>
      <c r="P145">
        <v>0</v>
      </c>
      <c r="Q145" s="59"/>
      <c r="R145" s="59" t="s">
        <v>1088</v>
      </c>
      <c r="S145">
        <v>80</v>
      </c>
      <c r="T145" s="59" t="s">
        <v>345</v>
      </c>
      <c r="U145">
        <v>2025</v>
      </c>
      <c r="V145" s="59"/>
      <c r="W145" s="59" t="s">
        <v>230</v>
      </c>
      <c r="X145">
        <v>3</v>
      </c>
      <c r="Y145" s="59" t="s">
        <v>614</v>
      </c>
      <c r="Z145" s="59" t="s">
        <v>1044</v>
      </c>
      <c r="AA145">
        <v>115</v>
      </c>
      <c r="AC145" s="59"/>
      <c r="AD145" s="59"/>
      <c r="AI145" s="59"/>
      <c r="AJ145" s="59"/>
      <c r="AN145" s="59"/>
      <c r="AP145" s="59"/>
      <c r="AV145" s="59"/>
      <c r="EQ145" s="59"/>
      <c r="GH145" s="59"/>
      <c r="GL145" s="59"/>
      <c r="GM145" s="59"/>
      <c r="GQ145" s="59"/>
      <c r="GR145">
        <v>196</v>
      </c>
      <c r="GS145">
        <v>2025</v>
      </c>
      <c r="GT145">
        <v>1054</v>
      </c>
      <c r="GU145">
        <v>11635</v>
      </c>
      <c r="GV145">
        <v>155</v>
      </c>
      <c r="GW145" s="59" t="s">
        <v>255</v>
      </c>
      <c r="GX145">
        <v>14</v>
      </c>
      <c r="GY145">
        <v>140</v>
      </c>
      <c r="GZ145">
        <v>141</v>
      </c>
      <c r="HA145">
        <v>1540</v>
      </c>
    </row>
    <row r="146" spans="1:206" ht="12.75">
      <c r="A146">
        <v>1</v>
      </c>
      <c r="B146" s="59" t="s">
        <v>604</v>
      </c>
      <c r="C146" s="59" t="s">
        <v>605</v>
      </c>
      <c r="D146" s="59" t="s">
        <v>606</v>
      </c>
      <c r="E146" s="59" t="s">
        <v>607</v>
      </c>
      <c r="F146" s="59" t="s">
        <v>607</v>
      </c>
      <c r="G146" s="59" t="s">
        <v>995</v>
      </c>
      <c r="H146" s="59" t="s">
        <v>608</v>
      </c>
      <c r="I146" s="59" t="s">
        <v>996</v>
      </c>
      <c r="J146" s="59" t="s">
        <v>243</v>
      </c>
      <c r="K146">
        <v>2</v>
      </c>
      <c r="L146" s="59" t="s">
        <v>997</v>
      </c>
      <c r="M146" s="59" t="s">
        <v>67</v>
      </c>
      <c r="N146">
        <v>0</v>
      </c>
      <c r="O146" s="59" t="s">
        <v>615</v>
      </c>
      <c r="P146">
        <v>0</v>
      </c>
      <c r="Q146" s="59"/>
      <c r="R146" s="59" t="s">
        <v>1088</v>
      </c>
      <c r="S146">
        <v>80</v>
      </c>
      <c r="T146" s="59" t="s">
        <v>345</v>
      </c>
      <c r="U146">
        <v>2025</v>
      </c>
      <c r="V146" s="59"/>
      <c r="W146" s="59" t="s">
        <v>230</v>
      </c>
      <c r="X146">
        <v>3</v>
      </c>
      <c r="Y146" s="59" t="s">
        <v>614</v>
      </c>
      <c r="Z146" s="59" t="s">
        <v>1044</v>
      </c>
      <c r="AA146">
        <v>115</v>
      </c>
      <c r="AC146" s="59"/>
      <c r="AD146" s="59"/>
      <c r="AI146" s="59"/>
      <c r="AJ146" s="59"/>
      <c r="AN146" s="59"/>
      <c r="AP146" s="59"/>
      <c r="AV146" s="59"/>
      <c r="EQ146" s="59"/>
      <c r="GH146" s="59"/>
      <c r="GL146" s="59"/>
      <c r="GM146" s="59"/>
      <c r="GQ146" s="59"/>
      <c r="GR146">
        <v>196</v>
      </c>
      <c r="GS146">
        <v>2025</v>
      </c>
      <c r="GT146">
        <v>1054</v>
      </c>
      <c r="GU146">
        <v>11635</v>
      </c>
      <c r="GV146">
        <v>81</v>
      </c>
      <c r="GW146" s="59" t="s">
        <v>256</v>
      </c>
      <c r="GX146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88"/>
  <sheetViews>
    <sheetView zoomScalePageLayoutView="0" workbookViewId="0" topLeftCell="BW51">
      <selection activeCell="CH87" sqref="CH87"/>
    </sheetView>
  </sheetViews>
  <sheetFormatPr defaultColWidth="11.421875" defaultRowHeight="12.75"/>
  <cols>
    <col min="1" max="1" width="6.57421875" style="0" customWidth="1"/>
    <col min="2" max="2" width="15.421875" style="0" customWidth="1"/>
    <col min="3" max="3" width="7.28125" style="0" customWidth="1"/>
    <col min="4" max="4" width="21.8515625" style="0" customWidth="1"/>
    <col min="5" max="5" width="9.8515625" style="0" customWidth="1"/>
    <col min="6" max="6" width="8.7109375" style="0" customWidth="1"/>
    <col min="7" max="7" width="11.7109375" style="0" customWidth="1"/>
    <col min="8" max="8" width="39.28125" style="0" customWidth="1"/>
    <col min="9" max="9" width="20.57421875" style="0" customWidth="1"/>
    <col min="10" max="10" width="38.28125" style="0" customWidth="1"/>
    <col min="11" max="11" width="7.7109375" style="0" customWidth="1"/>
    <col min="12" max="12" width="9.421875" style="0" customWidth="1"/>
    <col min="13" max="13" width="10.28125" style="0" customWidth="1"/>
    <col min="14" max="14" width="9.421875" style="0" customWidth="1"/>
    <col min="15" max="15" width="11.140625" style="0" customWidth="1"/>
    <col min="16" max="16" width="9.7109375" style="0" customWidth="1"/>
    <col min="17" max="17" width="11.421875" style="0" customWidth="1"/>
    <col min="18" max="18" width="13.140625" style="0" customWidth="1"/>
    <col min="19" max="19" width="7.7109375" style="0" customWidth="1"/>
    <col min="20" max="20" width="8.421875" style="0" customWidth="1"/>
    <col min="21" max="21" width="8.7109375" style="0" customWidth="1"/>
    <col min="22" max="22" width="8.57421875" style="0" customWidth="1"/>
    <col min="23" max="23" width="7.28125" style="0" customWidth="1"/>
    <col min="24" max="24" width="9.00390625" style="0" customWidth="1"/>
    <col min="25" max="25" width="18.140625" style="0" customWidth="1"/>
    <col min="26" max="26" width="8.140625" style="0" customWidth="1"/>
    <col min="27" max="27" width="8.421875" style="0" customWidth="1"/>
    <col min="28" max="28" width="9.7109375" style="0" customWidth="1"/>
    <col min="29" max="29" width="7.00390625" style="0" customWidth="1"/>
    <col min="30" max="30" width="16.28125" style="0" customWidth="1"/>
    <col min="31" max="31" width="19.57421875" style="0" customWidth="1"/>
    <col min="32" max="32" width="6.00390625" style="0" customWidth="1"/>
    <col min="33" max="33" width="19.57421875" style="0" customWidth="1"/>
    <col min="34" max="34" width="26.421875" style="0" customWidth="1"/>
    <col min="35" max="35" width="12.57421875" style="0" customWidth="1"/>
    <col min="36" max="36" width="10.7109375" style="0" customWidth="1"/>
    <col min="37" max="37" width="6.00390625" style="0" customWidth="1"/>
    <col min="38" max="38" width="18.8515625" style="0" customWidth="1"/>
    <col min="39" max="39" width="22.28125" style="0" customWidth="1"/>
    <col min="40" max="41" width="14.57421875" style="0" customWidth="1"/>
    <col min="42" max="42" width="22.28125" style="0" customWidth="1"/>
    <col min="43" max="43" width="20.140625" style="0" customWidth="1"/>
    <col min="44" max="44" width="6.8515625" style="0" customWidth="1"/>
    <col min="45" max="45" width="11.8515625" style="0" customWidth="1"/>
    <col min="46" max="47" width="68.28125" style="0" customWidth="1"/>
    <col min="48" max="48" width="14.00390625" style="0" customWidth="1"/>
    <col min="49" max="49" width="14.140625" style="0" customWidth="1"/>
    <col min="50" max="50" width="13.8515625" style="0" customWidth="1"/>
    <col min="51" max="51" width="12.00390625" style="0" customWidth="1"/>
    <col min="52" max="52" width="11.7109375" style="0" customWidth="1"/>
    <col min="53" max="53" width="15.00390625" style="0" customWidth="1"/>
    <col min="54" max="54" width="43.7109375" style="0" customWidth="1"/>
    <col min="55" max="55" width="8.7109375" style="0" customWidth="1"/>
    <col min="56" max="56" width="11.421875" style="0" customWidth="1"/>
    <col min="57" max="57" width="14.140625" style="0" customWidth="1"/>
    <col min="58" max="58" width="17.57421875" style="0" customWidth="1"/>
    <col min="59" max="59" width="15.421875" style="0" customWidth="1"/>
    <col min="60" max="60" width="11.7109375" style="0" customWidth="1"/>
    <col min="61" max="61" width="13.421875" style="0" customWidth="1"/>
    <col min="62" max="62" width="16.57421875" style="0" customWidth="1"/>
    <col min="63" max="63" width="9.57421875" style="0" customWidth="1"/>
    <col min="64" max="64" width="50.421875" style="0" customWidth="1"/>
    <col min="65" max="65" width="10.421875" style="0" customWidth="1"/>
    <col min="66" max="66" width="9.28125" style="0" customWidth="1"/>
    <col min="67" max="67" width="11.00390625" style="0" customWidth="1"/>
    <col min="68" max="68" width="24.421875" style="0" customWidth="1"/>
    <col min="69" max="69" width="22.140625" style="0" customWidth="1"/>
    <col min="70" max="70" width="12.421875" style="0" customWidth="1"/>
    <col min="71" max="71" width="9.7109375" style="0" customWidth="1"/>
    <col min="72" max="72" width="7.00390625" style="0" customWidth="1"/>
    <col min="73" max="73" width="16.28125" style="0" customWidth="1"/>
    <col min="74" max="74" width="19.57421875" style="0" customWidth="1"/>
    <col min="75" max="75" width="7.00390625" style="0" customWidth="1"/>
    <col min="76" max="76" width="19.57421875" style="0" customWidth="1"/>
    <col min="77" max="77" width="26.421875" style="0" customWidth="1"/>
    <col min="78" max="78" width="12.57421875" style="0" customWidth="1"/>
    <col min="79" max="79" width="11.7109375" style="0" customWidth="1"/>
    <col min="80" max="80" width="7.00390625" style="0" customWidth="1"/>
    <col min="81" max="81" width="18.8515625" style="0" customWidth="1"/>
    <col min="82" max="82" width="22.28125" style="0" customWidth="1"/>
    <col min="83" max="83" width="14.57421875" style="0" customWidth="1"/>
    <col min="84" max="84" width="15.00390625" style="0" customWidth="1"/>
    <col min="85" max="85" width="26.421875" style="0" bestFit="1" customWidth="1"/>
    <col min="86" max="86" width="6.57421875" style="0" bestFit="1" customWidth="1"/>
    <col min="87" max="87" width="7.8515625" style="0" bestFit="1" customWidth="1"/>
    <col min="88" max="88" width="14.140625" style="0" customWidth="1"/>
    <col min="89" max="89" width="17.57421875" style="0" customWidth="1"/>
    <col min="90" max="90" width="15.421875" style="0" customWidth="1"/>
    <col min="91" max="91" width="11.7109375" style="0" customWidth="1"/>
    <col min="92" max="92" width="13.421875" style="0" customWidth="1"/>
    <col min="93" max="93" width="18.421875" style="0" customWidth="1"/>
    <col min="94" max="94" width="9.57421875" style="0" customWidth="1"/>
    <col min="95" max="95" width="52.421875" style="0" customWidth="1"/>
    <col min="96" max="96" width="10.421875" style="0" customWidth="1"/>
    <col min="97" max="97" width="9.28125" style="0" customWidth="1"/>
    <col min="98" max="98" width="11.00390625" style="0" customWidth="1"/>
    <col min="99" max="99" width="24.421875" style="0" customWidth="1"/>
    <col min="100" max="100" width="22.140625" style="0" customWidth="1"/>
    <col min="101" max="101" width="12.421875" style="0" customWidth="1"/>
    <col min="102" max="102" width="9.7109375" style="0" customWidth="1"/>
    <col min="103" max="103" width="7.00390625" style="0" customWidth="1"/>
    <col min="104" max="104" width="16.28125" style="0" customWidth="1"/>
    <col min="105" max="105" width="19.57421875" style="0" customWidth="1"/>
    <col min="106" max="106" width="7.00390625" style="0" customWidth="1"/>
    <col min="107" max="107" width="19.57421875" style="0" customWidth="1"/>
    <col min="108" max="108" width="26.421875" style="0" customWidth="1"/>
    <col min="109" max="109" width="12.57421875" style="0" customWidth="1"/>
    <col min="110" max="110" width="11.7109375" style="0" customWidth="1"/>
    <col min="111" max="111" width="7.00390625" style="0" customWidth="1"/>
    <col min="112" max="112" width="18.8515625" style="0" customWidth="1"/>
    <col min="113" max="113" width="22.28125" style="0" customWidth="1"/>
    <col min="114" max="114" width="14.57421875" style="0" customWidth="1"/>
  </cols>
  <sheetData>
    <row r="1" spans="1:46" ht="12.75">
      <c r="A1" t="s">
        <v>77</v>
      </c>
      <c r="B1" t="s">
        <v>349</v>
      </c>
      <c r="C1" t="s">
        <v>350</v>
      </c>
      <c r="D1" t="s">
        <v>351</v>
      </c>
      <c r="E1" t="s">
        <v>352</v>
      </c>
      <c r="F1" t="s">
        <v>353</v>
      </c>
      <c r="G1" t="s">
        <v>354</v>
      </c>
      <c r="H1" t="s">
        <v>355</v>
      </c>
      <c r="I1" t="s">
        <v>356</v>
      </c>
      <c r="J1" t="s">
        <v>357</v>
      </c>
      <c r="K1" t="s">
        <v>358</v>
      </c>
      <c r="L1" t="s">
        <v>359</v>
      </c>
      <c r="M1" t="s">
        <v>360</v>
      </c>
      <c r="N1" t="s">
        <v>361</v>
      </c>
      <c r="O1" t="s">
        <v>362</v>
      </c>
      <c r="P1" t="s">
        <v>363</v>
      </c>
      <c r="Q1" t="s">
        <v>364</v>
      </c>
      <c r="R1" t="s">
        <v>365</v>
      </c>
      <c r="S1" t="s">
        <v>366</v>
      </c>
      <c r="T1" t="s">
        <v>368</v>
      </c>
      <c r="U1" t="s">
        <v>369</v>
      </c>
      <c r="V1" t="s">
        <v>93</v>
      </c>
      <c r="W1" t="s">
        <v>370</v>
      </c>
      <c r="X1" t="s">
        <v>371</v>
      </c>
      <c r="Y1" t="s">
        <v>372</v>
      </c>
      <c r="Z1" t="s">
        <v>373</v>
      </c>
      <c r="AA1" t="s">
        <v>374</v>
      </c>
      <c r="AB1" t="s">
        <v>375</v>
      </c>
      <c r="AC1" t="s">
        <v>782</v>
      </c>
      <c r="AD1" t="s">
        <v>409</v>
      </c>
      <c r="AE1" t="s">
        <v>410</v>
      </c>
      <c r="AF1" t="s">
        <v>784</v>
      </c>
      <c r="AG1" t="s">
        <v>785</v>
      </c>
      <c r="AH1" t="s">
        <v>786</v>
      </c>
      <c r="AI1" t="s">
        <v>467</v>
      </c>
      <c r="AJ1" t="s">
        <v>783</v>
      </c>
      <c r="AK1" t="s">
        <v>787</v>
      </c>
      <c r="AL1" t="s">
        <v>788</v>
      </c>
      <c r="AM1" t="s">
        <v>789</v>
      </c>
      <c r="AN1" t="s">
        <v>790</v>
      </c>
      <c r="AO1" t="s">
        <v>791</v>
      </c>
      <c r="AP1" s="2" t="s">
        <v>77</v>
      </c>
      <c r="AQ1" s="2" t="s">
        <v>9</v>
      </c>
      <c r="AR1" s="2" t="s">
        <v>921</v>
      </c>
      <c r="AS1" s="2" t="s">
        <v>922</v>
      </c>
      <c r="AT1" s="69" t="s">
        <v>221</v>
      </c>
    </row>
    <row r="2" spans="1:46" ht="12.75">
      <c r="A2" t="s">
        <v>77</v>
      </c>
      <c r="B2">
        <v>1</v>
      </c>
      <c r="C2" s="59" t="s">
        <v>604</v>
      </c>
      <c r="D2" s="59" t="s">
        <v>792</v>
      </c>
      <c r="E2" s="59" t="s">
        <v>783</v>
      </c>
      <c r="F2" s="59" t="s">
        <v>607</v>
      </c>
      <c r="G2" s="59" t="s">
        <v>607</v>
      </c>
      <c r="H2" s="59" t="s">
        <v>761</v>
      </c>
      <c r="I2" s="59" t="s">
        <v>608</v>
      </c>
      <c r="J2" s="59" t="s">
        <v>762</v>
      </c>
      <c r="K2" s="59" t="s">
        <v>242</v>
      </c>
      <c r="L2">
        <v>8</v>
      </c>
      <c r="M2" s="59" t="s">
        <v>763</v>
      </c>
      <c r="N2" s="59" t="s">
        <v>67</v>
      </c>
      <c r="O2">
        <v>0</v>
      </c>
      <c r="P2" s="59" t="s">
        <v>612</v>
      </c>
      <c r="Q2">
        <v>1</v>
      </c>
      <c r="R2" s="59" t="s">
        <v>764</v>
      </c>
      <c r="S2" s="59" t="s">
        <v>765</v>
      </c>
      <c r="T2">
        <v>80</v>
      </c>
      <c r="U2" s="59" t="s">
        <v>77</v>
      </c>
      <c r="V2">
        <v>5435</v>
      </c>
      <c r="W2" s="59"/>
      <c r="X2" s="59" t="s">
        <v>613</v>
      </c>
      <c r="Y2">
        <v>1</v>
      </c>
      <c r="Z2" s="59" t="s">
        <v>614</v>
      </c>
      <c r="AA2" s="59"/>
      <c r="AB2">
        <v>122</v>
      </c>
      <c r="AC2">
        <v>1</v>
      </c>
      <c r="AD2">
        <v>999999</v>
      </c>
      <c r="AE2" s="59" t="s">
        <v>793</v>
      </c>
      <c r="AF2" s="59" t="s">
        <v>797</v>
      </c>
      <c r="AG2">
        <v>70</v>
      </c>
      <c r="AH2" s="59" t="s">
        <v>798</v>
      </c>
      <c r="AI2" s="59" t="s">
        <v>74</v>
      </c>
      <c r="AJ2">
        <v>-10050</v>
      </c>
      <c r="AM2" s="59"/>
      <c r="AN2" s="59"/>
      <c r="AQ2" t="str">
        <f>IF(AN2="",AI2,AN2)</f>
        <v>Syndicat</v>
      </c>
      <c r="AR2">
        <f aca="true" t="shared" si="0" ref="AR2:AR53">IF(AO2="",AJ2,AO2)</f>
        <v>-10050</v>
      </c>
      <c r="AS2" t="str">
        <f>VLOOKUP(AR2,tableaux!$G$15:$J$23,2,TRUE)</f>
        <v>Haï</v>
      </c>
      <c r="AT2" s="31" t="str">
        <f>CONCATENATE(AR2-VLOOKUP(AS2,tableaux!$H$15:$K$23,4,FALSE),VLOOKUP(AS2,tableaux!$H$15:$J$23,3,FALSE))</f>
        <v>28950/36000</v>
      </c>
    </row>
    <row r="3" spans="1:46" ht="12.75">
      <c r="A3" t="s">
        <v>77</v>
      </c>
      <c r="B3">
        <v>1</v>
      </c>
      <c r="C3" s="59" t="s">
        <v>604</v>
      </c>
      <c r="D3" s="59" t="s">
        <v>792</v>
      </c>
      <c r="E3" s="59" t="s">
        <v>783</v>
      </c>
      <c r="F3" s="59" t="s">
        <v>607</v>
      </c>
      <c r="G3" s="59" t="s">
        <v>607</v>
      </c>
      <c r="H3" s="59" t="s">
        <v>761</v>
      </c>
      <c r="I3" s="59" t="s">
        <v>608</v>
      </c>
      <c r="J3" s="59" t="s">
        <v>762</v>
      </c>
      <c r="K3" s="59" t="s">
        <v>242</v>
      </c>
      <c r="L3">
        <v>8</v>
      </c>
      <c r="M3" s="59" t="s">
        <v>763</v>
      </c>
      <c r="N3" s="59" t="s">
        <v>67</v>
      </c>
      <c r="O3">
        <v>0</v>
      </c>
      <c r="P3" s="59" t="s">
        <v>612</v>
      </c>
      <c r="Q3">
        <v>1</v>
      </c>
      <c r="R3" s="59" t="s">
        <v>764</v>
      </c>
      <c r="S3" s="59" t="s">
        <v>765</v>
      </c>
      <c r="T3">
        <v>80</v>
      </c>
      <c r="U3" s="59" t="s">
        <v>77</v>
      </c>
      <c r="V3">
        <v>5435</v>
      </c>
      <c r="W3" s="59"/>
      <c r="X3" s="59" t="s">
        <v>613</v>
      </c>
      <c r="Y3">
        <v>1</v>
      </c>
      <c r="Z3" s="59" t="s">
        <v>614</v>
      </c>
      <c r="AA3" s="59"/>
      <c r="AB3">
        <v>122</v>
      </c>
      <c r="AC3">
        <v>1</v>
      </c>
      <c r="AD3">
        <v>1097</v>
      </c>
      <c r="AE3" s="59" t="s">
        <v>794</v>
      </c>
      <c r="AF3" s="59" t="s">
        <v>46</v>
      </c>
      <c r="AG3">
        <v>1073</v>
      </c>
      <c r="AH3" s="59" t="s">
        <v>801</v>
      </c>
      <c r="AI3" s="59" t="s">
        <v>5</v>
      </c>
      <c r="AJ3">
        <v>42086</v>
      </c>
      <c r="AM3" s="59"/>
      <c r="AN3" s="59"/>
      <c r="AQ3" t="str">
        <f aca="true" t="shared" si="1" ref="AQ3:AQ53">IF(AN3="",AI3,AN3)</f>
        <v>Les Kalu'aks</v>
      </c>
      <c r="AR3">
        <f t="shared" si="0"/>
        <v>42086</v>
      </c>
      <c r="AS3" t="str">
        <f>VLOOKUP(AR3,tableaux!$G$15:$J$23,2,TRUE)</f>
        <v>Exalté</v>
      </c>
      <c r="AT3" s="31" t="str">
        <f>CONCATENATE(AR3-VLOOKUP(AS3,tableaux!$H$15:$K$23,4,FALSE),VLOOKUP(AS3,tableaux!$H$15:$J$23,3,FALSE))</f>
        <v>86/1000</v>
      </c>
    </row>
    <row r="4" spans="1:46" ht="12.75">
      <c r="A4" t="s">
        <v>77</v>
      </c>
      <c r="B4">
        <v>1</v>
      </c>
      <c r="C4" s="59" t="s">
        <v>604</v>
      </c>
      <c r="D4" s="59" t="s">
        <v>792</v>
      </c>
      <c r="E4" s="59" t="s">
        <v>783</v>
      </c>
      <c r="F4" s="59" t="s">
        <v>607</v>
      </c>
      <c r="G4" s="59" t="s">
        <v>607</v>
      </c>
      <c r="H4" s="59" t="s">
        <v>761</v>
      </c>
      <c r="I4" s="59" t="s">
        <v>608</v>
      </c>
      <c r="J4" s="59" t="s">
        <v>762</v>
      </c>
      <c r="K4" s="59" t="s">
        <v>242</v>
      </c>
      <c r="L4">
        <v>8</v>
      </c>
      <c r="M4" s="59" t="s">
        <v>763</v>
      </c>
      <c r="N4" s="59" t="s">
        <v>67</v>
      </c>
      <c r="O4">
        <v>0</v>
      </c>
      <c r="P4" s="59" t="s">
        <v>612</v>
      </c>
      <c r="Q4">
        <v>1</v>
      </c>
      <c r="R4" s="59" t="s">
        <v>764</v>
      </c>
      <c r="S4" s="59" t="s">
        <v>765</v>
      </c>
      <c r="T4">
        <v>80</v>
      </c>
      <c r="U4" s="59" t="s">
        <v>77</v>
      </c>
      <c r="V4">
        <v>5435</v>
      </c>
      <c r="W4" s="59"/>
      <c r="X4" s="59" t="s">
        <v>613</v>
      </c>
      <c r="Y4">
        <v>1</v>
      </c>
      <c r="Z4" s="59" t="s">
        <v>614</v>
      </c>
      <c r="AA4" s="59"/>
      <c r="AB4">
        <v>122</v>
      </c>
      <c r="AC4">
        <v>1</v>
      </c>
      <c r="AD4">
        <v>1097</v>
      </c>
      <c r="AE4" s="59" t="s">
        <v>794</v>
      </c>
      <c r="AF4" s="59" t="s">
        <v>46</v>
      </c>
      <c r="AG4">
        <v>1117</v>
      </c>
      <c r="AH4" s="59" t="s">
        <v>799</v>
      </c>
      <c r="AI4" s="59" t="s">
        <v>48</v>
      </c>
      <c r="AK4">
        <v>1</v>
      </c>
      <c r="AL4">
        <v>1104</v>
      </c>
      <c r="AM4" s="59" t="s">
        <v>832</v>
      </c>
      <c r="AN4" s="59" t="s">
        <v>40</v>
      </c>
      <c r="AO4">
        <v>11472</v>
      </c>
      <c r="AQ4" t="str">
        <f t="shared" si="1"/>
        <v>Tribu Frénécœur</v>
      </c>
      <c r="AR4">
        <f t="shared" si="0"/>
        <v>11472</v>
      </c>
      <c r="AS4" t="str">
        <f>VLOOKUP(AR4,tableaux!$G$15:$J$23,2,TRUE)</f>
        <v>Honoré</v>
      </c>
      <c r="AT4" s="31" t="str">
        <f>CONCATENATE(AR4-VLOOKUP(AS4,tableaux!$H$15:$K$23,4,FALSE),VLOOKUP(AS4,tableaux!$H$15:$J$23,3,FALSE))</f>
        <v>2472/12000</v>
      </c>
    </row>
    <row r="5" spans="1:46" ht="12.75">
      <c r="A5" t="s">
        <v>77</v>
      </c>
      <c r="B5">
        <v>1</v>
      </c>
      <c r="C5" s="59" t="s">
        <v>604</v>
      </c>
      <c r="D5" s="59" t="s">
        <v>792</v>
      </c>
      <c r="E5" s="59" t="s">
        <v>783</v>
      </c>
      <c r="F5" s="59" t="s">
        <v>607</v>
      </c>
      <c r="G5" s="59" t="s">
        <v>607</v>
      </c>
      <c r="H5" s="59" t="s">
        <v>761</v>
      </c>
      <c r="I5" s="59" t="s">
        <v>608</v>
      </c>
      <c r="J5" s="59" t="s">
        <v>762</v>
      </c>
      <c r="K5" s="59" t="s">
        <v>242</v>
      </c>
      <c r="L5">
        <v>8</v>
      </c>
      <c r="M5" s="59" t="s">
        <v>763</v>
      </c>
      <c r="N5" s="59" t="s">
        <v>67</v>
      </c>
      <c r="O5">
        <v>0</v>
      </c>
      <c r="P5" s="59" t="s">
        <v>612</v>
      </c>
      <c r="Q5">
        <v>1</v>
      </c>
      <c r="R5" s="59" t="s">
        <v>764</v>
      </c>
      <c r="S5" s="59" t="s">
        <v>765</v>
      </c>
      <c r="T5">
        <v>80</v>
      </c>
      <c r="U5" s="59" t="s">
        <v>77</v>
      </c>
      <c r="V5">
        <v>5435</v>
      </c>
      <c r="W5" s="59"/>
      <c r="X5" s="59" t="s">
        <v>613</v>
      </c>
      <c r="Y5">
        <v>1</v>
      </c>
      <c r="Z5" s="59" t="s">
        <v>614</v>
      </c>
      <c r="AA5" s="59"/>
      <c r="AB5">
        <v>122</v>
      </c>
      <c r="AC5">
        <v>1</v>
      </c>
      <c r="AD5">
        <v>1097</v>
      </c>
      <c r="AE5" s="59" t="s">
        <v>794</v>
      </c>
      <c r="AF5" s="59" t="s">
        <v>46</v>
      </c>
      <c r="AG5">
        <v>1117</v>
      </c>
      <c r="AH5" s="59" t="s">
        <v>799</v>
      </c>
      <c r="AI5" s="59" t="s">
        <v>48</v>
      </c>
      <c r="AK5">
        <v>1</v>
      </c>
      <c r="AL5">
        <v>1105</v>
      </c>
      <c r="AM5" s="59" t="s">
        <v>833</v>
      </c>
      <c r="AN5" s="59" t="s">
        <v>51</v>
      </c>
      <c r="AO5">
        <v>-17636</v>
      </c>
      <c r="AQ5" t="str">
        <f t="shared" si="1"/>
        <v>Les Oracles</v>
      </c>
      <c r="AR5">
        <f t="shared" si="0"/>
        <v>-17636</v>
      </c>
      <c r="AS5" t="str">
        <f>VLOOKUP(AR5,tableaux!$G$15:$J$23,2,TRUE)</f>
        <v>Haï</v>
      </c>
      <c r="AT5" s="31" t="str">
        <f>CONCATENATE(AR5-VLOOKUP(AS5,tableaux!$H$15:$K$23,4,FALSE),VLOOKUP(AS5,tableaux!$H$15:$J$23,3,FALSE))</f>
        <v>21364/36000</v>
      </c>
    </row>
    <row r="6" spans="1:46" ht="12.75">
      <c r="A6" t="s">
        <v>77</v>
      </c>
      <c r="B6">
        <v>1</v>
      </c>
      <c r="C6" s="59" t="s">
        <v>604</v>
      </c>
      <c r="D6" s="59" t="s">
        <v>792</v>
      </c>
      <c r="E6" s="59" t="s">
        <v>783</v>
      </c>
      <c r="F6" s="59" t="s">
        <v>607</v>
      </c>
      <c r="G6" s="59" t="s">
        <v>607</v>
      </c>
      <c r="H6" s="59" t="s">
        <v>761</v>
      </c>
      <c r="I6" s="59" t="s">
        <v>608</v>
      </c>
      <c r="J6" s="59" t="s">
        <v>762</v>
      </c>
      <c r="K6" s="59" t="s">
        <v>242</v>
      </c>
      <c r="L6">
        <v>8</v>
      </c>
      <c r="M6" s="59" t="s">
        <v>763</v>
      </c>
      <c r="N6" s="59" t="s">
        <v>67</v>
      </c>
      <c r="O6">
        <v>0</v>
      </c>
      <c r="P6" s="59" t="s">
        <v>612</v>
      </c>
      <c r="Q6">
        <v>1</v>
      </c>
      <c r="R6" s="59" t="s">
        <v>764</v>
      </c>
      <c r="S6" s="59" t="s">
        <v>765</v>
      </c>
      <c r="T6">
        <v>80</v>
      </c>
      <c r="U6" s="59" t="s">
        <v>77</v>
      </c>
      <c r="V6">
        <v>5435</v>
      </c>
      <c r="W6" s="59"/>
      <c r="X6" s="59" t="s">
        <v>613</v>
      </c>
      <c r="Y6">
        <v>1</v>
      </c>
      <c r="Z6" s="59" t="s">
        <v>614</v>
      </c>
      <c r="AA6" s="59"/>
      <c r="AB6">
        <v>122</v>
      </c>
      <c r="AC6">
        <v>1</v>
      </c>
      <c r="AD6">
        <v>1097</v>
      </c>
      <c r="AE6" s="59" t="s">
        <v>794</v>
      </c>
      <c r="AF6" s="59" t="s">
        <v>46</v>
      </c>
      <c r="AG6">
        <v>1098</v>
      </c>
      <c r="AH6" s="59" t="s">
        <v>800</v>
      </c>
      <c r="AI6" s="59" t="s">
        <v>4</v>
      </c>
      <c r="AJ6">
        <v>42698</v>
      </c>
      <c r="AM6" s="59"/>
      <c r="AN6" s="59"/>
      <c r="AQ6" t="str">
        <f t="shared" si="1"/>
        <v>Chevaliers de la Lame d'ébène</v>
      </c>
      <c r="AR6">
        <f t="shared" si="0"/>
        <v>42698</v>
      </c>
      <c r="AS6" t="str">
        <f>VLOOKUP(AR6,tableaux!$G$15:$J$23,2,TRUE)</f>
        <v>Exalté</v>
      </c>
      <c r="AT6" s="31" t="str">
        <f>CONCATENATE(AR6-VLOOKUP(AS6,tableaux!$H$15:$K$23,4,FALSE),VLOOKUP(AS6,tableaux!$H$15:$J$23,3,FALSE))</f>
        <v>698/1000</v>
      </c>
    </row>
    <row r="7" spans="1:46" ht="12.75">
      <c r="A7" t="s">
        <v>77</v>
      </c>
      <c r="B7">
        <v>1</v>
      </c>
      <c r="C7" s="59" t="s">
        <v>604</v>
      </c>
      <c r="D7" s="59" t="s">
        <v>792</v>
      </c>
      <c r="E7" s="59" t="s">
        <v>783</v>
      </c>
      <c r="F7" s="59" t="s">
        <v>607</v>
      </c>
      <c r="G7" s="59" t="s">
        <v>607</v>
      </c>
      <c r="H7" s="59" t="s">
        <v>761</v>
      </c>
      <c r="I7" s="59" t="s">
        <v>608</v>
      </c>
      <c r="J7" s="59" t="s">
        <v>762</v>
      </c>
      <c r="K7" s="59" t="s">
        <v>242</v>
      </c>
      <c r="L7">
        <v>8</v>
      </c>
      <c r="M7" s="59" t="s">
        <v>763</v>
      </c>
      <c r="N7" s="59" t="s">
        <v>67</v>
      </c>
      <c r="O7">
        <v>0</v>
      </c>
      <c r="P7" s="59" t="s">
        <v>612</v>
      </c>
      <c r="Q7">
        <v>1</v>
      </c>
      <c r="R7" s="59" t="s">
        <v>764</v>
      </c>
      <c r="S7" s="59" t="s">
        <v>765</v>
      </c>
      <c r="T7">
        <v>80</v>
      </c>
      <c r="U7" s="59" t="s">
        <v>77</v>
      </c>
      <c r="V7">
        <v>5435</v>
      </c>
      <c r="W7" s="59"/>
      <c r="X7" s="59" t="s">
        <v>613</v>
      </c>
      <c r="Y7">
        <v>1</v>
      </c>
      <c r="Z7" s="59" t="s">
        <v>614</v>
      </c>
      <c r="AA7" s="59"/>
      <c r="AB7">
        <v>122</v>
      </c>
      <c r="AC7">
        <v>1</v>
      </c>
      <c r="AD7">
        <v>1097</v>
      </c>
      <c r="AE7" s="59" t="s">
        <v>794</v>
      </c>
      <c r="AF7" s="59" t="s">
        <v>46</v>
      </c>
      <c r="AG7">
        <v>1119</v>
      </c>
      <c r="AH7" s="59" t="s">
        <v>802</v>
      </c>
      <c r="AI7" s="59" t="s">
        <v>3</v>
      </c>
      <c r="AJ7">
        <v>42232</v>
      </c>
      <c r="AM7" s="59"/>
      <c r="AN7" s="59"/>
      <c r="AQ7" t="str">
        <f t="shared" si="1"/>
        <v>Les Fils de Hodir</v>
      </c>
      <c r="AR7">
        <f t="shared" si="0"/>
        <v>42232</v>
      </c>
      <c r="AS7" t="str">
        <f>VLOOKUP(AR7,tableaux!$G$15:$J$23,2,TRUE)</f>
        <v>Exalté</v>
      </c>
      <c r="AT7" s="31" t="str">
        <f>CONCATENATE(AR7-VLOOKUP(AS7,tableaux!$H$15:$K$23,4,FALSE),VLOOKUP(AS7,tableaux!$H$15:$J$23,3,FALSE))</f>
        <v>232/1000</v>
      </c>
    </row>
    <row r="8" spans="1:46" ht="12.75">
      <c r="A8" t="s">
        <v>77</v>
      </c>
      <c r="B8">
        <v>1</v>
      </c>
      <c r="C8" s="59" t="s">
        <v>604</v>
      </c>
      <c r="D8" s="59" t="s">
        <v>792</v>
      </c>
      <c r="E8" s="59" t="s">
        <v>783</v>
      </c>
      <c r="F8" s="59" t="s">
        <v>607</v>
      </c>
      <c r="G8" s="59" t="s">
        <v>607</v>
      </c>
      <c r="H8" s="59" t="s">
        <v>761</v>
      </c>
      <c r="I8" s="59" t="s">
        <v>608</v>
      </c>
      <c r="J8" s="59" t="s">
        <v>762</v>
      </c>
      <c r="K8" s="59" t="s">
        <v>242</v>
      </c>
      <c r="L8">
        <v>8</v>
      </c>
      <c r="M8" s="59" t="s">
        <v>763</v>
      </c>
      <c r="N8" s="59" t="s">
        <v>67</v>
      </c>
      <c r="O8">
        <v>0</v>
      </c>
      <c r="P8" s="59" t="s">
        <v>612</v>
      </c>
      <c r="Q8">
        <v>1</v>
      </c>
      <c r="R8" s="59" t="s">
        <v>764</v>
      </c>
      <c r="S8" s="59" t="s">
        <v>765</v>
      </c>
      <c r="T8">
        <v>80</v>
      </c>
      <c r="U8" s="59" t="s">
        <v>77</v>
      </c>
      <c r="V8">
        <v>5435</v>
      </c>
      <c r="W8" s="59"/>
      <c r="X8" s="59" t="s">
        <v>613</v>
      </c>
      <c r="Y8">
        <v>1</v>
      </c>
      <c r="Z8" s="59" t="s">
        <v>614</v>
      </c>
      <c r="AA8" s="59"/>
      <c r="AB8">
        <v>122</v>
      </c>
      <c r="AC8">
        <v>1</v>
      </c>
      <c r="AD8">
        <v>1097</v>
      </c>
      <c r="AE8" s="59" t="s">
        <v>794</v>
      </c>
      <c r="AF8" s="59" t="s">
        <v>46</v>
      </c>
      <c r="AG8">
        <v>1037</v>
      </c>
      <c r="AH8" s="59" t="s">
        <v>805</v>
      </c>
      <c r="AI8" s="59" t="s">
        <v>45</v>
      </c>
      <c r="AJ8">
        <v>42999</v>
      </c>
      <c r="AK8">
        <v>1</v>
      </c>
      <c r="AL8">
        <v>1050</v>
      </c>
      <c r="AM8" s="59" t="s">
        <v>834</v>
      </c>
      <c r="AN8" s="59" t="s">
        <v>41</v>
      </c>
      <c r="AO8">
        <v>42999</v>
      </c>
      <c r="AQ8" t="str">
        <f t="shared" si="1"/>
        <v>Expédition de la Bravoure</v>
      </c>
      <c r="AR8">
        <f t="shared" si="0"/>
        <v>42999</v>
      </c>
      <c r="AS8" t="str">
        <f>VLOOKUP(AR8,tableaux!$G$15:$J$23,2,TRUE)</f>
        <v>max.</v>
      </c>
      <c r="AT8" s="31" t="str">
        <f>CONCATENATE(AR8-VLOOKUP(AS8,tableaux!$H$15:$K$23,4,FALSE),VLOOKUP(AS8,tableaux!$H$15:$J$23,3,FALSE))</f>
        <v>999/1000</v>
      </c>
    </row>
    <row r="9" spans="1:46" ht="12.75">
      <c r="A9" t="s">
        <v>77</v>
      </c>
      <c r="B9">
        <v>1</v>
      </c>
      <c r="C9" s="59" t="s">
        <v>604</v>
      </c>
      <c r="D9" s="59" t="s">
        <v>792</v>
      </c>
      <c r="E9" s="59" t="s">
        <v>783</v>
      </c>
      <c r="F9" s="59" t="s">
        <v>607</v>
      </c>
      <c r="G9" s="59" t="s">
        <v>607</v>
      </c>
      <c r="H9" s="59" t="s">
        <v>761</v>
      </c>
      <c r="I9" s="59" t="s">
        <v>608</v>
      </c>
      <c r="J9" s="59" t="s">
        <v>762</v>
      </c>
      <c r="K9" s="59" t="s">
        <v>242</v>
      </c>
      <c r="L9">
        <v>8</v>
      </c>
      <c r="M9" s="59" t="s">
        <v>763</v>
      </c>
      <c r="N9" s="59" t="s">
        <v>67</v>
      </c>
      <c r="O9">
        <v>0</v>
      </c>
      <c r="P9" s="59" t="s">
        <v>612</v>
      </c>
      <c r="Q9">
        <v>1</v>
      </c>
      <c r="R9" s="59" t="s">
        <v>764</v>
      </c>
      <c r="S9" s="59" t="s">
        <v>765</v>
      </c>
      <c r="T9">
        <v>80</v>
      </c>
      <c r="U9" s="59" t="s">
        <v>77</v>
      </c>
      <c r="V9">
        <v>5435</v>
      </c>
      <c r="W9" s="59"/>
      <c r="X9" s="59" t="s">
        <v>613</v>
      </c>
      <c r="Y9">
        <v>1</v>
      </c>
      <c r="Z9" s="59" t="s">
        <v>614</v>
      </c>
      <c r="AA9" s="59"/>
      <c r="AB9">
        <v>122</v>
      </c>
      <c r="AC9">
        <v>1</v>
      </c>
      <c r="AD9">
        <v>1097</v>
      </c>
      <c r="AE9" s="59" t="s">
        <v>794</v>
      </c>
      <c r="AF9" s="59" t="s">
        <v>46</v>
      </c>
      <c r="AG9">
        <v>1037</v>
      </c>
      <c r="AH9" s="59" t="s">
        <v>805</v>
      </c>
      <c r="AI9" s="59" t="s">
        <v>45</v>
      </c>
      <c r="AJ9">
        <v>42999</v>
      </c>
      <c r="AK9">
        <v>1</v>
      </c>
      <c r="AL9">
        <v>1094</v>
      </c>
      <c r="AM9" s="59" t="s">
        <v>835</v>
      </c>
      <c r="AN9" s="59" t="s">
        <v>42</v>
      </c>
      <c r="AO9">
        <v>42999</v>
      </c>
      <c r="AQ9" t="str">
        <f t="shared" si="1"/>
        <v>Le Concordat argenté</v>
      </c>
      <c r="AR9">
        <f t="shared" si="0"/>
        <v>42999</v>
      </c>
      <c r="AS9" t="str">
        <f>VLOOKUP(AR9,tableaux!$G$15:$J$23,2,TRUE)</f>
        <v>max.</v>
      </c>
      <c r="AT9" s="31" t="str">
        <f>CONCATENATE(AR9-VLOOKUP(AS9,tableaux!$H$15:$K$23,4,FALSE),VLOOKUP(AS9,tableaux!$H$15:$J$23,3,FALSE))</f>
        <v>999/1000</v>
      </c>
    </row>
    <row r="10" spans="1:46" ht="12.75">
      <c r="A10" t="s">
        <v>77</v>
      </c>
      <c r="B10">
        <v>1</v>
      </c>
      <c r="C10" s="59" t="s">
        <v>604</v>
      </c>
      <c r="D10" s="59" t="s">
        <v>792</v>
      </c>
      <c r="E10" s="59" t="s">
        <v>783</v>
      </c>
      <c r="F10" s="59" t="s">
        <v>607</v>
      </c>
      <c r="G10" s="59" t="s">
        <v>607</v>
      </c>
      <c r="H10" s="59" t="s">
        <v>761</v>
      </c>
      <c r="I10" s="59" t="s">
        <v>608</v>
      </c>
      <c r="J10" s="59" t="s">
        <v>762</v>
      </c>
      <c r="K10" s="59" t="s">
        <v>242</v>
      </c>
      <c r="L10">
        <v>8</v>
      </c>
      <c r="M10" s="59" t="s">
        <v>763</v>
      </c>
      <c r="N10" s="59" t="s">
        <v>67</v>
      </c>
      <c r="O10">
        <v>0</v>
      </c>
      <c r="P10" s="59" t="s">
        <v>612</v>
      </c>
      <c r="Q10">
        <v>1</v>
      </c>
      <c r="R10" s="59" t="s">
        <v>764</v>
      </c>
      <c r="S10" s="59" t="s">
        <v>765</v>
      </c>
      <c r="T10">
        <v>80</v>
      </c>
      <c r="U10" s="59" t="s">
        <v>77</v>
      </c>
      <c r="V10">
        <v>5435</v>
      </c>
      <c r="W10" s="59"/>
      <c r="X10" s="59" t="s">
        <v>613</v>
      </c>
      <c r="Y10">
        <v>1</v>
      </c>
      <c r="Z10" s="59" t="s">
        <v>614</v>
      </c>
      <c r="AA10" s="59"/>
      <c r="AB10">
        <v>122</v>
      </c>
      <c r="AC10">
        <v>1</v>
      </c>
      <c r="AD10">
        <v>1097</v>
      </c>
      <c r="AE10" s="59" t="s">
        <v>794</v>
      </c>
      <c r="AF10" s="59" t="s">
        <v>46</v>
      </c>
      <c r="AG10">
        <v>1037</v>
      </c>
      <c r="AH10" s="59" t="s">
        <v>805</v>
      </c>
      <c r="AI10" s="59" t="s">
        <v>45</v>
      </c>
      <c r="AJ10">
        <v>42999</v>
      </c>
      <c r="AK10">
        <v>1</v>
      </c>
      <c r="AL10">
        <v>1068</v>
      </c>
      <c r="AM10" s="59" t="s">
        <v>836</v>
      </c>
      <c r="AN10" s="59" t="s">
        <v>43</v>
      </c>
      <c r="AO10">
        <v>36853</v>
      </c>
      <c r="AQ10" t="str">
        <f t="shared" si="1"/>
        <v>Ligue des explorateurs</v>
      </c>
      <c r="AR10">
        <f t="shared" si="0"/>
        <v>36853</v>
      </c>
      <c r="AS10" t="str">
        <f>VLOOKUP(AR10,tableaux!$G$15:$J$23,2,TRUE)</f>
        <v>Révéré</v>
      </c>
      <c r="AT10" s="31" t="str">
        <f>CONCATENATE(AR10-VLOOKUP(AS10,tableaux!$H$15:$K$23,4,FALSE),VLOOKUP(AS10,tableaux!$H$15:$J$23,3,FALSE))</f>
        <v>15853/21000</v>
      </c>
    </row>
    <row r="11" spans="1:46" ht="12.75">
      <c r="A11" t="s">
        <v>77</v>
      </c>
      <c r="B11">
        <v>1</v>
      </c>
      <c r="C11" s="59" t="s">
        <v>604</v>
      </c>
      <c r="D11" s="59" t="s">
        <v>792</v>
      </c>
      <c r="E11" s="59" t="s">
        <v>783</v>
      </c>
      <c r="F11" s="59" t="s">
        <v>607</v>
      </c>
      <c r="G11" s="59" t="s">
        <v>607</v>
      </c>
      <c r="H11" s="59" t="s">
        <v>761</v>
      </c>
      <c r="I11" s="59" t="s">
        <v>608</v>
      </c>
      <c r="J11" s="59" t="s">
        <v>762</v>
      </c>
      <c r="K11" s="59" t="s">
        <v>242</v>
      </c>
      <c r="L11">
        <v>8</v>
      </c>
      <c r="M11" s="59" t="s">
        <v>763</v>
      </c>
      <c r="N11" s="59" t="s">
        <v>67</v>
      </c>
      <c r="O11">
        <v>0</v>
      </c>
      <c r="P11" s="59" t="s">
        <v>612</v>
      </c>
      <c r="Q11">
        <v>1</v>
      </c>
      <c r="R11" s="59" t="s">
        <v>764</v>
      </c>
      <c r="S11" s="59" t="s">
        <v>765</v>
      </c>
      <c r="T11">
        <v>80</v>
      </c>
      <c r="U11" s="59" t="s">
        <v>77</v>
      </c>
      <c r="V11">
        <v>5435</v>
      </c>
      <c r="W11" s="59"/>
      <c r="X11" s="59" t="s">
        <v>613</v>
      </c>
      <c r="Y11">
        <v>1</v>
      </c>
      <c r="Z11" s="59" t="s">
        <v>614</v>
      </c>
      <c r="AA11" s="59"/>
      <c r="AB11">
        <v>122</v>
      </c>
      <c r="AC11">
        <v>1</v>
      </c>
      <c r="AD11">
        <v>1097</v>
      </c>
      <c r="AE11" s="59" t="s">
        <v>794</v>
      </c>
      <c r="AF11" s="59" t="s">
        <v>46</v>
      </c>
      <c r="AG11">
        <v>1037</v>
      </c>
      <c r="AH11" s="59" t="s">
        <v>805</v>
      </c>
      <c r="AI11" s="59" t="s">
        <v>45</v>
      </c>
      <c r="AJ11">
        <v>42999</v>
      </c>
      <c r="AK11">
        <v>1</v>
      </c>
      <c r="AL11">
        <v>1126</v>
      </c>
      <c r="AM11" s="59" t="s">
        <v>837</v>
      </c>
      <c r="AN11" s="59" t="s">
        <v>44</v>
      </c>
      <c r="AO11">
        <v>32706</v>
      </c>
      <c r="AQ11" t="str">
        <f t="shared" si="1"/>
        <v>Les Givre-nés</v>
      </c>
      <c r="AR11">
        <f t="shared" si="0"/>
        <v>32706</v>
      </c>
      <c r="AS11" t="str">
        <f>VLOOKUP(AR11,tableaux!$G$15:$J$23,2,TRUE)</f>
        <v>Révéré</v>
      </c>
      <c r="AT11" s="31" t="str">
        <f>CONCATENATE(AR11-VLOOKUP(AS11,tableaux!$H$15:$K$23,4,FALSE),VLOOKUP(AS11,tableaux!$H$15:$J$23,3,FALSE))</f>
        <v>11706/21000</v>
      </c>
    </row>
    <row r="12" spans="1:46" ht="12.75">
      <c r="A12" t="s">
        <v>77</v>
      </c>
      <c r="B12">
        <v>1</v>
      </c>
      <c r="C12" s="59" t="s">
        <v>604</v>
      </c>
      <c r="D12" s="59" t="s">
        <v>792</v>
      </c>
      <c r="E12" s="59" t="s">
        <v>783</v>
      </c>
      <c r="F12" s="59" t="s">
        <v>607</v>
      </c>
      <c r="G12" s="59" t="s">
        <v>607</v>
      </c>
      <c r="H12" s="59" t="s">
        <v>761</v>
      </c>
      <c r="I12" s="59" t="s">
        <v>608</v>
      </c>
      <c r="J12" s="59" t="s">
        <v>762</v>
      </c>
      <c r="K12" s="59" t="s">
        <v>242</v>
      </c>
      <c r="L12">
        <v>8</v>
      </c>
      <c r="M12" s="59" t="s">
        <v>763</v>
      </c>
      <c r="N12" s="59" t="s">
        <v>67</v>
      </c>
      <c r="O12">
        <v>0</v>
      </c>
      <c r="P12" s="59" t="s">
        <v>612</v>
      </c>
      <c r="Q12">
        <v>1</v>
      </c>
      <c r="R12" s="59" t="s">
        <v>764</v>
      </c>
      <c r="S12" s="59" t="s">
        <v>765</v>
      </c>
      <c r="T12">
        <v>80</v>
      </c>
      <c r="U12" s="59" t="s">
        <v>77</v>
      </c>
      <c r="V12">
        <v>5435</v>
      </c>
      <c r="W12" s="59"/>
      <c r="X12" s="59" t="s">
        <v>613</v>
      </c>
      <c r="Y12">
        <v>1</v>
      </c>
      <c r="Z12" s="59" t="s">
        <v>614</v>
      </c>
      <c r="AA12" s="59"/>
      <c r="AB12">
        <v>122</v>
      </c>
      <c r="AC12">
        <v>1</v>
      </c>
      <c r="AD12">
        <v>1097</v>
      </c>
      <c r="AE12" s="59" t="s">
        <v>794</v>
      </c>
      <c r="AF12" s="59" t="s">
        <v>46</v>
      </c>
      <c r="AG12">
        <v>1106</v>
      </c>
      <c r="AH12" s="59" t="s">
        <v>806</v>
      </c>
      <c r="AI12" s="59" t="s">
        <v>8</v>
      </c>
      <c r="AJ12">
        <v>42999</v>
      </c>
      <c r="AM12" s="59"/>
      <c r="AN12" s="59"/>
      <c r="AQ12" t="str">
        <f t="shared" si="1"/>
        <v>La Croisade d'argent</v>
      </c>
      <c r="AR12">
        <f t="shared" si="0"/>
        <v>42999</v>
      </c>
      <c r="AS12" t="str">
        <f>VLOOKUP(AR12,tableaux!$G$15:$J$23,2,TRUE)</f>
        <v>max.</v>
      </c>
      <c r="AT12" s="31" t="str">
        <f>CONCATENATE(AR12-VLOOKUP(AS12,tableaux!$H$15:$K$23,4,FALSE),VLOOKUP(AS12,tableaux!$H$15:$J$23,3,FALSE))</f>
        <v>999/1000</v>
      </c>
    </row>
    <row r="13" spans="1:46" ht="12.75">
      <c r="A13" t="s">
        <v>77</v>
      </c>
      <c r="B13">
        <v>1</v>
      </c>
      <c r="C13" s="59" t="s">
        <v>604</v>
      </c>
      <c r="D13" s="59" t="s">
        <v>792</v>
      </c>
      <c r="E13" s="59" t="s">
        <v>783</v>
      </c>
      <c r="F13" s="59" t="s">
        <v>607</v>
      </c>
      <c r="G13" s="59" t="s">
        <v>607</v>
      </c>
      <c r="H13" s="59" t="s">
        <v>761</v>
      </c>
      <c r="I13" s="59" t="s">
        <v>608</v>
      </c>
      <c r="J13" s="59" t="s">
        <v>762</v>
      </c>
      <c r="K13" s="59" t="s">
        <v>242</v>
      </c>
      <c r="L13">
        <v>8</v>
      </c>
      <c r="M13" s="59" t="s">
        <v>763</v>
      </c>
      <c r="N13" s="59" t="s">
        <v>67</v>
      </c>
      <c r="O13">
        <v>0</v>
      </c>
      <c r="P13" s="59" t="s">
        <v>612</v>
      </c>
      <c r="Q13">
        <v>1</v>
      </c>
      <c r="R13" s="59" t="s">
        <v>764</v>
      </c>
      <c r="S13" s="59" t="s">
        <v>765</v>
      </c>
      <c r="T13">
        <v>80</v>
      </c>
      <c r="U13" s="59" t="s">
        <v>77</v>
      </c>
      <c r="V13">
        <v>5435</v>
      </c>
      <c r="W13" s="59"/>
      <c r="X13" s="59" t="s">
        <v>613</v>
      </c>
      <c r="Y13">
        <v>1</v>
      </c>
      <c r="Z13" s="59" t="s">
        <v>614</v>
      </c>
      <c r="AA13" s="59"/>
      <c r="AB13">
        <v>122</v>
      </c>
      <c r="AC13">
        <v>1</v>
      </c>
      <c r="AD13">
        <v>1097</v>
      </c>
      <c r="AE13" s="59" t="s">
        <v>794</v>
      </c>
      <c r="AF13" s="59" t="s">
        <v>46</v>
      </c>
      <c r="AG13">
        <v>1091</v>
      </c>
      <c r="AH13" s="59" t="s">
        <v>804</v>
      </c>
      <c r="AI13" s="59" t="s">
        <v>7</v>
      </c>
      <c r="AJ13">
        <v>42099</v>
      </c>
      <c r="AM13" s="59"/>
      <c r="AN13" s="59"/>
      <c r="AQ13" t="str">
        <f t="shared" si="1"/>
        <v>L'Accord de Repos du ver</v>
      </c>
      <c r="AR13">
        <f t="shared" si="0"/>
        <v>42099</v>
      </c>
      <c r="AS13" t="str">
        <f>VLOOKUP(AR13,tableaux!$G$15:$J$23,2,TRUE)</f>
        <v>Exalté</v>
      </c>
      <c r="AT13" s="31" t="str">
        <f>CONCATENATE(AR13-VLOOKUP(AS13,tableaux!$H$15:$K$23,4,FALSE),VLOOKUP(AS13,tableaux!$H$15:$J$23,3,FALSE))</f>
        <v>99/1000</v>
      </c>
    </row>
    <row r="14" spans="1:46" ht="12.75">
      <c r="A14" t="s">
        <v>77</v>
      </c>
      <c r="B14">
        <v>1</v>
      </c>
      <c r="C14" s="59" t="s">
        <v>604</v>
      </c>
      <c r="D14" s="59" t="s">
        <v>792</v>
      </c>
      <c r="E14" s="59" t="s">
        <v>783</v>
      </c>
      <c r="F14" s="59" t="s">
        <v>607</v>
      </c>
      <c r="G14" s="59" t="s">
        <v>607</v>
      </c>
      <c r="H14" s="59" t="s">
        <v>761</v>
      </c>
      <c r="I14" s="59" t="s">
        <v>608</v>
      </c>
      <c r="J14" s="59" t="s">
        <v>762</v>
      </c>
      <c r="K14" s="59" t="s">
        <v>242</v>
      </c>
      <c r="L14">
        <v>8</v>
      </c>
      <c r="M14" s="59" t="s">
        <v>763</v>
      </c>
      <c r="N14" s="59" t="s">
        <v>67</v>
      </c>
      <c r="O14">
        <v>0</v>
      </c>
      <c r="P14" s="59" t="s">
        <v>612</v>
      </c>
      <c r="Q14">
        <v>1</v>
      </c>
      <c r="R14" s="59" t="s">
        <v>764</v>
      </c>
      <c r="S14" s="59" t="s">
        <v>765</v>
      </c>
      <c r="T14">
        <v>80</v>
      </c>
      <c r="U14" s="59" t="s">
        <v>77</v>
      </c>
      <c r="V14">
        <v>5435</v>
      </c>
      <c r="W14" s="59"/>
      <c r="X14" s="59" t="s">
        <v>613</v>
      </c>
      <c r="Y14">
        <v>1</v>
      </c>
      <c r="Z14" s="59" t="s">
        <v>614</v>
      </c>
      <c r="AA14" s="59"/>
      <c r="AB14">
        <v>122</v>
      </c>
      <c r="AC14">
        <v>1</v>
      </c>
      <c r="AD14">
        <v>1097</v>
      </c>
      <c r="AE14" s="59" t="s">
        <v>794</v>
      </c>
      <c r="AF14" s="59" t="s">
        <v>46</v>
      </c>
      <c r="AG14">
        <v>1090</v>
      </c>
      <c r="AH14" s="59" t="s">
        <v>803</v>
      </c>
      <c r="AI14" s="59" t="s">
        <v>6</v>
      </c>
      <c r="AJ14">
        <v>42999</v>
      </c>
      <c r="AM14" s="59"/>
      <c r="AN14" s="59"/>
      <c r="AQ14" t="str">
        <f t="shared" si="1"/>
        <v>Kirin Tor</v>
      </c>
      <c r="AR14">
        <f t="shared" si="0"/>
        <v>42999</v>
      </c>
      <c r="AS14" t="str">
        <f>VLOOKUP(AR14,tableaux!$G$15:$J$23,2,TRUE)</f>
        <v>max.</v>
      </c>
      <c r="AT14" s="31" t="str">
        <f>CONCATENATE(AR14-VLOOKUP(AS14,tableaux!$H$15:$K$23,4,FALSE),VLOOKUP(AS14,tableaux!$H$15:$J$23,3,FALSE))</f>
        <v>999/1000</v>
      </c>
    </row>
    <row r="15" spans="1:46" ht="12.75">
      <c r="A15" t="s">
        <v>77</v>
      </c>
      <c r="B15">
        <v>1</v>
      </c>
      <c r="C15" s="59" t="s">
        <v>604</v>
      </c>
      <c r="D15" s="59" t="s">
        <v>792</v>
      </c>
      <c r="E15" s="59" t="s">
        <v>783</v>
      </c>
      <c r="F15" s="59" t="s">
        <v>607</v>
      </c>
      <c r="G15" s="59" t="s">
        <v>607</v>
      </c>
      <c r="H15" s="59" t="s">
        <v>761</v>
      </c>
      <c r="I15" s="59" t="s">
        <v>608</v>
      </c>
      <c r="J15" s="59" t="s">
        <v>762</v>
      </c>
      <c r="K15" s="59" t="s">
        <v>242</v>
      </c>
      <c r="L15">
        <v>8</v>
      </c>
      <c r="M15" s="59" t="s">
        <v>763</v>
      </c>
      <c r="N15" s="59" t="s">
        <v>67</v>
      </c>
      <c r="O15">
        <v>0</v>
      </c>
      <c r="P15" s="59" t="s">
        <v>612</v>
      </c>
      <c r="Q15">
        <v>1</v>
      </c>
      <c r="R15" s="59" t="s">
        <v>764</v>
      </c>
      <c r="S15" s="59" t="s">
        <v>765</v>
      </c>
      <c r="T15">
        <v>80</v>
      </c>
      <c r="U15" s="59" t="s">
        <v>77</v>
      </c>
      <c r="V15">
        <v>5435</v>
      </c>
      <c r="W15" s="59"/>
      <c r="X15" s="59" t="s">
        <v>613</v>
      </c>
      <c r="Y15">
        <v>1</v>
      </c>
      <c r="Z15" s="59" t="s">
        <v>614</v>
      </c>
      <c r="AA15" s="59"/>
      <c r="AB15">
        <v>122</v>
      </c>
      <c r="AC15">
        <v>1</v>
      </c>
      <c r="AD15">
        <v>980</v>
      </c>
      <c r="AE15" s="59" t="s">
        <v>795</v>
      </c>
      <c r="AF15" s="59" t="s">
        <v>53</v>
      </c>
      <c r="AG15">
        <v>990</v>
      </c>
      <c r="AH15" s="59" t="s">
        <v>807</v>
      </c>
      <c r="AI15" s="59" t="s">
        <v>20</v>
      </c>
      <c r="AJ15">
        <v>17450</v>
      </c>
      <c r="AM15" s="59"/>
      <c r="AN15" s="59"/>
      <c r="AQ15" t="str">
        <f t="shared" si="1"/>
        <v>La Balance des sables</v>
      </c>
      <c r="AR15">
        <f t="shared" si="0"/>
        <v>17450</v>
      </c>
      <c r="AS15" t="str">
        <f>VLOOKUP(AR15,tableaux!$G$15:$J$23,2,TRUE)</f>
        <v>Honoré</v>
      </c>
      <c r="AT15" s="31" t="str">
        <f>CONCATENATE(AR15-VLOOKUP(AS15,tableaux!$H$15:$K$23,4,FALSE),VLOOKUP(AS15,tableaux!$H$15:$J$23,3,FALSE))</f>
        <v>8450/12000</v>
      </c>
    </row>
    <row r="16" spans="1:46" ht="12.75">
      <c r="A16" t="s">
        <v>77</v>
      </c>
      <c r="B16">
        <v>1</v>
      </c>
      <c r="C16" s="59" t="s">
        <v>604</v>
      </c>
      <c r="D16" s="59" t="s">
        <v>792</v>
      </c>
      <c r="E16" s="59" t="s">
        <v>783</v>
      </c>
      <c r="F16" s="59" t="s">
        <v>607</v>
      </c>
      <c r="G16" s="59" t="s">
        <v>607</v>
      </c>
      <c r="H16" s="59" t="s">
        <v>761</v>
      </c>
      <c r="I16" s="59" t="s">
        <v>608</v>
      </c>
      <c r="J16" s="59" t="s">
        <v>762</v>
      </c>
      <c r="K16" s="59" t="s">
        <v>242</v>
      </c>
      <c r="L16">
        <v>8</v>
      </c>
      <c r="M16" s="59" t="s">
        <v>763</v>
      </c>
      <c r="N16" s="59" t="s">
        <v>67</v>
      </c>
      <c r="O16">
        <v>0</v>
      </c>
      <c r="P16" s="59" t="s">
        <v>612</v>
      </c>
      <c r="Q16">
        <v>1</v>
      </c>
      <c r="R16" s="59" t="s">
        <v>764</v>
      </c>
      <c r="S16" s="59" t="s">
        <v>765</v>
      </c>
      <c r="T16">
        <v>80</v>
      </c>
      <c r="U16" s="59" t="s">
        <v>77</v>
      </c>
      <c r="V16">
        <v>5435</v>
      </c>
      <c r="W16" s="59"/>
      <c r="X16" s="59" t="s">
        <v>613</v>
      </c>
      <c r="Y16">
        <v>1</v>
      </c>
      <c r="Z16" s="59" t="s">
        <v>614</v>
      </c>
      <c r="AA16" s="59"/>
      <c r="AB16">
        <v>122</v>
      </c>
      <c r="AC16">
        <v>1</v>
      </c>
      <c r="AD16">
        <v>980</v>
      </c>
      <c r="AE16" s="59" t="s">
        <v>795</v>
      </c>
      <c r="AF16" s="59" t="s">
        <v>53</v>
      </c>
      <c r="AG16">
        <v>967</v>
      </c>
      <c r="AH16" s="59" t="s">
        <v>808</v>
      </c>
      <c r="AI16" s="59" t="s">
        <v>21</v>
      </c>
      <c r="AJ16">
        <v>17009</v>
      </c>
      <c r="AM16" s="59"/>
      <c r="AN16" s="59"/>
      <c r="AQ16" t="str">
        <f t="shared" si="1"/>
        <v>L'Œil pourpre</v>
      </c>
      <c r="AR16">
        <f t="shared" si="0"/>
        <v>17009</v>
      </c>
      <c r="AS16" t="str">
        <f>VLOOKUP(AR16,tableaux!$G$15:$J$23,2,TRUE)</f>
        <v>Honoré</v>
      </c>
      <c r="AT16" s="31" t="str">
        <f>CONCATENATE(AR16-VLOOKUP(AS16,tableaux!$H$15:$K$23,4,FALSE),VLOOKUP(AS16,tableaux!$H$15:$J$23,3,FALSE))</f>
        <v>8009/12000</v>
      </c>
    </row>
    <row r="17" spans="1:46" ht="12.75">
      <c r="A17" t="s">
        <v>77</v>
      </c>
      <c r="B17">
        <v>1</v>
      </c>
      <c r="C17" s="59" t="s">
        <v>604</v>
      </c>
      <c r="D17" s="59" t="s">
        <v>792</v>
      </c>
      <c r="E17" s="59" t="s">
        <v>783</v>
      </c>
      <c r="F17" s="59" t="s">
        <v>607</v>
      </c>
      <c r="G17" s="59" t="s">
        <v>607</v>
      </c>
      <c r="H17" s="59" t="s">
        <v>761</v>
      </c>
      <c r="I17" s="59" t="s">
        <v>608</v>
      </c>
      <c r="J17" s="59" t="s">
        <v>762</v>
      </c>
      <c r="K17" s="59" t="s">
        <v>242</v>
      </c>
      <c r="L17">
        <v>8</v>
      </c>
      <c r="M17" s="59" t="s">
        <v>763</v>
      </c>
      <c r="N17" s="59" t="s">
        <v>67</v>
      </c>
      <c r="O17">
        <v>0</v>
      </c>
      <c r="P17" s="59" t="s">
        <v>612</v>
      </c>
      <c r="Q17">
        <v>1</v>
      </c>
      <c r="R17" s="59" t="s">
        <v>764</v>
      </c>
      <c r="S17" s="59" t="s">
        <v>765</v>
      </c>
      <c r="T17">
        <v>80</v>
      </c>
      <c r="U17" s="59" t="s">
        <v>77</v>
      </c>
      <c r="V17">
        <v>5435</v>
      </c>
      <c r="W17" s="59"/>
      <c r="X17" s="59" t="s">
        <v>613</v>
      </c>
      <c r="Y17">
        <v>1</v>
      </c>
      <c r="Z17" s="59" t="s">
        <v>614</v>
      </c>
      <c r="AA17" s="59"/>
      <c r="AB17">
        <v>122</v>
      </c>
      <c r="AC17">
        <v>1</v>
      </c>
      <c r="AD17">
        <v>980</v>
      </c>
      <c r="AE17" s="59" t="s">
        <v>795</v>
      </c>
      <c r="AF17" s="59" t="s">
        <v>53</v>
      </c>
      <c r="AG17">
        <v>978</v>
      </c>
      <c r="AH17" s="59" t="s">
        <v>812</v>
      </c>
      <c r="AI17" s="59" t="s">
        <v>24</v>
      </c>
      <c r="AJ17">
        <v>42300</v>
      </c>
      <c r="AM17" s="59"/>
      <c r="AN17" s="59"/>
      <c r="AQ17" t="str">
        <f t="shared" si="1"/>
        <v>Kurenaï</v>
      </c>
      <c r="AR17">
        <f t="shared" si="0"/>
        <v>42300</v>
      </c>
      <c r="AS17" t="str">
        <f>VLOOKUP(AR17,tableaux!$G$15:$J$23,2,TRUE)</f>
        <v>Exalté</v>
      </c>
      <c r="AT17" s="31" t="str">
        <f>CONCATENATE(AR17-VLOOKUP(AS17,tableaux!$H$15:$K$23,4,FALSE),VLOOKUP(AS17,tableaux!$H$15:$J$23,3,FALSE))</f>
        <v>300/1000</v>
      </c>
    </row>
    <row r="18" spans="1:46" ht="12.75">
      <c r="A18" t="s">
        <v>77</v>
      </c>
      <c r="B18">
        <v>1</v>
      </c>
      <c r="C18" s="59" t="s">
        <v>604</v>
      </c>
      <c r="D18" s="59" t="s">
        <v>792</v>
      </c>
      <c r="E18" s="59" t="s">
        <v>783</v>
      </c>
      <c r="F18" s="59" t="s">
        <v>607</v>
      </c>
      <c r="G18" s="59" t="s">
        <v>607</v>
      </c>
      <c r="H18" s="59" t="s">
        <v>761</v>
      </c>
      <c r="I18" s="59" t="s">
        <v>608</v>
      </c>
      <c r="J18" s="59" t="s">
        <v>762</v>
      </c>
      <c r="K18" s="59" t="s">
        <v>242</v>
      </c>
      <c r="L18">
        <v>8</v>
      </c>
      <c r="M18" s="59" t="s">
        <v>763</v>
      </c>
      <c r="N18" s="59" t="s">
        <v>67</v>
      </c>
      <c r="O18">
        <v>0</v>
      </c>
      <c r="P18" s="59" t="s">
        <v>612</v>
      </c>
      <c r="Q18">
        <v>1</v>
      </c>
      <c r="R18" s="59" t="s">
        <v>764</v>
      </c>
      <c r="S18" s="59" t="s">
        <v>765</v>
      </c>
      <c r="T18">
        <v>80</v>
      </c>
      <c r="U18" s="59" t="s">
        <v>77</v>
      </c>
      <c r="V18">
        <v>5435</v>
      </c>
      <c r="W18" s="59"/>
      <c r="X18" s="59" t="s">
        <v>613</v>
      </c>
      <c r="Y18">
        <v>1</v>
      </c>
      <c r="Z18" s="59" t="s">
        <v>614</v>
      </c>
      <c r="AA18" s="59"/>
      <c r="AB18">
        <v>122</v>
      </c>
      <c r="AC18">
        <v>1</v>
      </c>
      <c r="AD18">
        <v>980</v>
      </c>
      <c r="AE18" s="59" t="s">
        <v>795</v>
      </c>
      <c r="AF18" s="59" t="s">
        <v>53</v>
      </c>
      <c r="AG18">
        <v>933</v>
      </c>
      <c r="AH18" s="59" t="s">
        <v>810</v>
      </c>
      <c r="AI18" s="59" t="s">
        <v>22</v>
      </c>
      <c r="AJ18">
        <v>12339</v>
      </c>
      <c r="AM18" s="59"/>
      <c r="AN18" s="59"/>
      <c r="AQ18" t="str">
        <f t="shared" si="1"/>
        <v>Le Consortium</v>
      </c>
      <c r="AR18">
        <f t="shared" si="0"/>
        <v>12339</v>
      </c>
      <c r="AS18" t="str">
        <f>VLOOKUP(AR18,tableaux!$G$15:$J$23,2,TRUE)</f>
        <v>Honoré</v>
      </c>
      <c r="AT18" s="31" t="str">
        <f>CONCATENATE(AR18-VLOOKUP(AS18,tableaux!$H$15:$K$23,4,FALSE),VLOOKUP(AS18,tableaux!$H$15:$J$23,3,FALSE))</f>
        <v>3339/12000</v>
      </c>
    </row>
    <row r="19" spans="1:46" ht="12.75">
      <c r="A19" t="s">
        <v>77</v>
      </c>
      <c r="B19">
        <v>1</v>
      </c>
      <c r="C19" s="59" t="s">
        <v>604</v>
      </c>
      <c r="D19" s="59" t="s">
        <v>792</v>
      </c>
      <c r="E19" s="59" t="s">
        <v>783</v>
      </c>
      <c r="F19" s="59" t="s">
        <v>607</v>
      </c>
      <c r="G19" s="59" t="s">
        <v>607</v>
      </c>
      <c r="H19" s="59" t="s">
        <v>761</v>
      </c>
      <c r="I19" s="59" t="s">
        <v>608</v>
      </c>
      <c r="J19" s="59" t="s">
        <v>762</v>
      </c>
      <c r="K19" s="59" t="s">
        <v>242</v>
      </c>
      <c r="L19">
        <v>8</v>
      </c>
      <c r="M19" s="59" t="s">
        <v>763</v>
      </c>
      <c r="N19" s="59" t="s">
        <v>67</v>
      </c>
      <c r="O19">
        <v>0</v>
      </c>
      <c r="P19" s="59" t="s">
        <v>612</v>
      </c>
      <c r="Q19">
        <v>1</v>
      </c>
      <c r="R19" s="59" t="s">
        <v>764</v>
      </c>
      <c r="S19" s="59" t="s">
        <v>765</v>
      </c>
      <c r="T19">
        <v>80</v>
      </c>
      <c r="U19" s="59" t="s">
        <v>77</v>
      </c>
      <c r="V19">
        <v>5435</v>
      </c>
      <c r="W19" s="59"/>
      <c r="X19" s="59" t="s">
        <v>613</v>
      </c>
      <c r="Y19">
        <v>1</v>
      </c>
      <c r="Z19" s="59" t="s">
        <v>614</v>
      </c>
      <c r="AA19" s="59"/>
      <c r="AB19">
        <v>122</v>
      </c>
      <c r="AC19">
        <v>1</v>
      </c>
      <c r="AD19">
        <v>980</v>
      </c>
      <c r="AE19" s="59" t="s">
        <v>795</v>
      </c>
      <c r="AF19" s="59" t="s">
        <v>53</v>
      </c>
      <c r="AG19">
        <v>989</v>
      </c>
      <c r="AH19" s="59" t="s">
        <v>811</v>
      </c>
      <c r="AI19" s="59" t="s">
        <v>23</v>
      </c>
      <c r="AJ19">
        <v>29911</v>
      </c>
      <c r="AM19" s="59"/>
      <c r="AN19" s="59"/>
      <c r="AQ19" t="str">
        <f t="shared" si="1"/>
        <v>Gardiens du Temps</v>
      </c>
      <c r="AR19">
        <f t="shared" si="0"/>
        <v>29911</v>
      </c>
      <c r="AS19" t="str">
        <f>VLOOKUP(AR19,tableaux!$G$15:$J$23,2,TRUE)</f>
        <v>Révéré</v>
      </c>
      <c r="AT19" s="31" t="str">
        <f>CONCATENATE(AR19-VLOOKUP(AS19,tableaux!$H$15:$K$23,4,FALSE),VLOOKUP(AS19,tableaux!$H$15:$J$23,3,FALSE))</f>
        <v>8911/21000</v>
      </c>
    </row>
    <row r="20" spans="1:46" ht="12.75">
      <c r="A20" t="s">
        <v>77</v>
      </c>
      <c r="B20">
        <v>1</v>
      </c>
      <c r="C20" s="59" t="s">
        <v>604</v>
      </c>
      <c r="D20" s="59" t="s">
        <v>792</v>
      </c>
      <c r="E20" s="59" t="s">
        <v>783</v>
      </c>
      <c r="F20" s="59" t="s">
        <v>607</v>
      </c>
      <c r="G20" s="59" t="s">
        <v>607</v>
      </c>
      <c r="H20" s="59" t="s">
        <v>761</v>
      </c>
      <c r="I20" s="59" t="s">
        <v>608</v>
      </c>
      <c r="J20" s="59" t="s">
        <v>762</v>
      </c>
      <c r="K20" s="59" t="s">
        <v>242</v>
      </c>
      <c r="L20">
        <v>8</v>
      </c>
      <c r="M20" s="59" t="s">
        <v>763</v>
      </c>
      <c r="N20" s="59" t="s">
        <v>67</v>
      </c>
      <c r="O20">
        <v>0</v>
      </c>
      <c r="P20" s="59" t="s">
        <v>612</v>
      </c>
      <c r="Q20">
        <v>1</v>
      </c>
      <c r="R20" s="59" t="s">
        <v>764</v>
      </c>
      <c r="S20" s="59" t="s">
        <v>765</v>
      </c>
      <c r="T20">
        <v>80</v>
      </c>
      <c r="U20" s="59" t="s">
        <v>77</v>
      </c>
      <c r="V20">
        <v>5435</v>
      </c>
      <c r="W20" s="59"/>
      <c r="X20" s="59" t="s">
        <v>613</v>
      </c>
      <c r="Y20">
        <v>1</v>
      </c>
      <c r="Z20" s="59" t="s">
        <v>614</v>
      </c>
      <c r="AA20" s="59"/>
      <c r="AB20">
        <v>122</v>
      </c>
      <c r="AC20">
        <v>1</v>
      </c>
      <c r="AD20">
        <v>980</v>
      </c>
      <c r="AE20" s="59" t="s">
        <v>795</v>
      </c>
      <c r="AF20" s="59" t="s">
        <v>53</v>
      </c>
      <c r="AG20">
        <v>1012</v>
      </c>
      <c r="AH20" s="59" t="s">
        <v>809</v>
      </c>
      <c r="AI20" s="59" t="s">
        <v>55</v>
      </c>
      <c r="AJ20">
        <v>11802</v>
      </c>
      <c r="AM20" s="59"/>
      <c r="AN20" s="59"/>
      <c r="AQ20" t="str">
        <f t="shared" si="1"/>
        <v>Ligemort cendrelangue</v>
      </c>
      <c r="AR20">
        <f t="shared" si="0"/>
        <v>11802</v>
      </c>
      <c r="AS20" t="str">
        <f>VLOOKUP(AR20,tableaux!$G$15:$J$23,2,TRUE)</f>
        <v>Honoré</v>
      </c>
      <c r="AT20" s="31" t="str">
        <f>CONCATENATE(AR20-VLOOKUP(AS20,tableaux!$H$15:$K$23,4,FALSE),VLOOKUP(AS20,tableaux!$H$15:$J$23,3,FALSE))</f>
        <v>2802/12000</v>
      </c>
    </row>
    <row r="21" spans="1:46" ht="12.75">
      <c r="A21" t="s">
        <v>77</v>
      </c>
      <c r="B21">
        <v>1</v>
      </c>
      <c r="C21" s="59" t="s">
        <v>604</v>
      </c>
      <c r="D21" s="59" t="s">
        <v>792</v>
      </c>
      <c r="E21" s="59" t="s">
        <v>783</v>
      </c>
      <c r="F21" s="59" t="s">
        <v>607</v>
      </c>
      <c r="G21" s="59" t="s">
        <v>607</v>
      </c>
      <c r="H21" s="59" t="s">
        <v>761</v>
      </c>
      <c r="I21" s="59" t="s">
        <v>608</v>
      </c>
      <c r="J21" s="59" t="s">
        <v>762</v>
      </c>
      <c r="K21" s="59" t="s">
        <v>242</v>
      </c>
      <c r="L21">
        <v>8</v>
      </c>
      <c r="M21" s="59" t="s">
        <v>763</v>
      </c>
      <c r="N21" s="59" t="s">
        <v>67</v>
      </c>
      <c r="O21">
        <v>0</v>
      </c>
      <c r="P21" s="59" t="s">
        <v>612</v>
      </c>
      <c r="Q21">
        <v>1</v>
      </c>
      <c r="R21" s="59" t="s">
        <v>764</v>
      </c>
      <c r="S21" s="59" t="s">
        <v>765</v>
      </c>
      <c r="T21">
        <v>80</v>
      </c>
      <c r="U21" s="59" t="s">
        <v>77</v>
      </c>
      <c r="V21">
        <v>5435</v>
      </c>
      <c r="W21" s="59"/>
      <c r="X21" s="59" t="s">
        <v>613</v>
      </c>
      <c r="Y21">
        <v>1</v>
      </c>
      <c r="Z21" s="59" t="s">
        <v>614</v>
      </c>
      <c r="AA21" s="59"/>
      <c r="AB21">
        <v>122</v>
      </c>
      <c r="AC21">
        <v>1</v>
      </c>
      <c r="AD21">
        <v>980</v>
      </c>
      <c r="AE21" s="59" t="s">
        <v>795</v>
      </c>
      <c r="AF21" s="59" t="s">
        <v>53</v>
      </c>
      <c r="AG21">
        <v>946</v>
      </c>
      <c r="AH21" s="59" t="s">
        <v>813</v>
      </c>
      <c r="AI21" s="59" t="s">
        <v>25</v>
      </c>
      <c r="AJ21">
        <v>20711</v>
      </c>
      <c r="AM21" s="59"/>
      <c r="AN21" s="59"/>
      <c r="AQ21" t="str">
        <f t="shared" si="1"/>
        <v>Bastion de l'Honneur</v>
      </c>
      <c r="AR21">
        <f t="shared" si="0"/>
        <v>20711</v>
      </c>
      <c r="AS21" t="str">
        <f>VLOOKUP(AR21,tableaux!$G$15:$J$23,2,TRUE)</f>
        <v>Honoré</v>
      </c>
      <c r="AT21" s="31" t="str">
        <f>CONCATENATE(AR21-VLOOKUP(AS21,tableaux!$H$15:$K$23,4,FALSE),VLOOKUP(AS21,tableaux!$H$15:$J$23,3,FALSE))</f>
        <v>11711/12000</v>
      </c>
    </row>
    <row r="22" spans="1:46" ht="12.75">
      <c r="A22" t="s">
        <v>77</v>
      </c>
      <c r="B22">
        <v>1</v>
      </c>
      <c r="C22" s="59" t="s">
        <v>604</v>
      </c>
      <c r="D22" s="59" t="s">
        <v>792</v>
      </c>
      <c r="E22" s="59" t="s">
        <v>783</v>
      </c>
      <c r="F22" s="59" t="s">
        <v>607</v>
      </c>
      <c r="G22" s="59" t="s">
        <v>607</v>
      </c>
      <c r="H22" s="59" t="s">
        <v>761</v>
      </c>
      <c r="I22" s="59" t="s">
        <v>608</v>
      </c>
      <c r="J22" s="59" t="s">
        <v>762</v>
      </c>
      <c r="K22" s="59" t="s">
        <v>242</v>
      </c>
      <c r="L22">
        <v>8</v>
      </c>
      <c r="M22" s="59" t="s">
        <v>763</v>
      </c>
      <c r="N22" s="59" t="s">
        <v>67</v>
      </c>
      <c r="O22">
        <v>0</v>
      </c>
      <c r="P22" s="59" t="s">
        <v>612</v>
      </c>
      <c r="Q22">
        <v>1</v>
      </c>
      <c r="R22" s="59" t="s">
        <v>764</v>
      </c>
      <c r="S22" s="59" t="s">
        <v>765</v>
      </c>
      <c r="T22">
        <v>80</v>
      </c>
      <c r="U22" s="59" t="s">
        <v>77</v>
      </c>
      <c r="V22">
        <v>5435</v>
      </c>
      <c r="W22" s="59"/>
      <c r="X22" s="59" t="s">
        <v>613</v>
      </c>
      <c r="Y22">
        <v>1</v>
      </c>
      <c r="Z22" s="59" t="s">
        <v>614</v>
      </c>
      <c r="AA22" s="59"/>
      <c r="AB22">
        <v>122</v>
      </c>
      <c r="AC22">
        <v>1</v>
      </c>
      <c r="AD22">
        <v>980</v>
      </c>
      <c r="AE22" s="59" t="s">
        <v>795</v>
      </c>
      <c r="AF22" s="59" t="s">
        <v>53</v>
      </c>
      <c r="AG22">
        <v>1038</v>
      </c>
      <c r="AH22" s="59" t="s">
        <v>817</v>
      </c>
      <c r="AI22" s="59" t="s">
        <v>56</v>
      </c>
      <c r="AJ22">
        <v>2310</v>
      </c>
      <c r="AM22" s="59"/>
      <c r="AN22" s="59"/>
      <c r="AQ22" t="str">
        <f t="shared" si="1"/>
        <v>Ogri'la</v>
      </c>
      <c r="AR22">
        <f t="shared" si="0"/>
        <v>2310</v>
      </c>
      <c r="AS22" t="str">
        <f>VLOOKUP(AR22,tableaux!$G$15:$J$23,2,TRUE)</f>
        <v>Neutre</v>
      </c>
      <c r="AT22" s="31" t="str">
        <f>CONCATENATE(AR22-VLOOKUP(AS22,tableaux!$H$15:$K$23,4,FALSE),VLOOKUP(AS22,tableaux!$H$15:$J$23,3,FALSE))</f>
        <v>2310/3000</v>
      </c>
    </row>
    <row r="23" spans="1:46" ht="12.75">
      <c r="A23" t="s">
        <v>77</v>
      </c>
      <c r="B23">
        <v>1</v>
      </c>
      <c r="C23" s="59" t="s">
        <v>604</v>
      </c>
      <c r="D23" s="59" t="s">
        <v>792</v>
      </c>
      <c r="E23" s="59" t="s">
        <v>783</v>
      </c>
      <c r="F23" s="59" t="s">
        <v>607</v>
      </c>
      <c r="G23" s="59" t="s">
        <v>607</v>
      </c>
      <c r="H23" s="59" t="s">
        <v>761</v>
      </c>
      <c r="I23" s="59" t="s">
        <v>608</v>
      </c>
      <c r="J23" s="59" t="s">
        <v>762</v>
      </c>
      <c r="K23" s="59" t="s">
        <v>242</v>
      </c>
      <c r="L23">
        <v>8</v>
      </c>
      <c r="M23" s="59" t="s">
        <v>763</v>
      </c>
      <c r="N23" s="59" t="s">
        <v>67</v>
      </c>
      <c r="O23">
        <v>0</v>
      </c>
      <c r="P23" s="59" t="s">
        <v>612</v>
      </c>
      <c r="Q23">
        <v>1</v>
      </c>
      <c r="R23" s="59" t="s">
        <v>764</v>
      </c>
      <c r="S23" s="59" t="s">
        <v>765</v>
      </c>
      <c r="T23">
        <v>80</v>
      </c>
      <c r="U23" s="59" t="s">
        <v>77</v>
      </c>
      <c r="V23">
        <v>5435</v>
      </c>
      <c r="W23" s="59"/>
      <c r="X23" s="59" t="s">
        <v>613</v>
      </c>
      <c r="Y23">
        <v>1</v>
      </c>
      <c r="Z23" s="59" t="s">
        <v>614</v>
      </c>
      <c r="AA23" s="59"/>
      <c r="AB23">
        <v>122</v>
      </c>
      <c r="AC23">
        <v>1</v>
      </c>
      <c r="AD23">
        <v>980</v>
      </c>
      <c r="AE23" s="59" t="s">
        <v>795</v>
      </c>
      <c r="AF23" s="59" t="s">
        <v>53</v>
      </c>
      <c r="AG23">
        <v>936</v>
      </c>
      <c r="AH23" s="59" t="s">
        <v>814</v>
      </c>
      <c r="AI23" s="59" t="s">
        <v>57</v>
      </c>
      <c r="AK23">
        <v>1</v>
      </c>
      <c r="AL23">
        <v>934</v>
      </c>
      <c r="AM23" s="59" t="s">
        <v>838</v>
      </c>
      <c r="AN23" s="59" t="s">
        <v>58</v>
      </c>
      <c r="AO23">
        <v>-35587</v>
      </c>
      <c r="AQ23" t="str">
        <f t="shared" si="1"/>
        <v>Les Clairvoyants</v>
      </c>
      <c r="AR23">
        <f t="shared" si="0"/>
        <v>-35587</v>
      </c>
      <c r="AS23" t="str">
        <f>VLOOKUP(AR23,tableaux!$G$15:$J$23,2,TRUE)</f>
        <v>Haï</v>
      </c>
      <c r="AT23" s="31" t="str">
        <f>CONCATENATE(AR23-VLOOKUP(AS23,tableaux!$H$15:$K$23,4,FALSE),VLOOKUP(AS23,tableaux!$H$15:$J$23,3,FALSE))</f>
        <v>3413/36000</v>
      </c>
    </row>
    <row r="24" spans="1:46" ht="12.75">
      <c r="A24" t="s">
        <v>77</v>
      </c>
      <c r="B24">
        <v>1</v>
      </c>
      <c r="C24" s="59" t="s">
        <v>604</v>
      </c>
      <c r="D24" s="59" t="s">
        <v>792</v>
      </c>
      <c r="E24" s="59" t="s">
        <v>783</v>
      </c>
      <c r="F24" s="59" t="s">
        <v>607</v>
      </c>
      <c r="G24" s="59" t="s">
        <v>607</v>
      </c>
      <c r="H24" s="59" t="s">
        <v>761</v>
      </c>
      <c r="I24" s="59" t="s">
        <v>608</v>
      </c>
      <c r="J24" s="59" t="s">
        <v>762</v>
      </c>
      <c r="K24" s="59" t="s">
        <v>242</v>
      </c>
      <c r="L24">
        <v>8</v>
      </c>
      <c r="M24" s="59" t="s">
        <v>763</v>
      </c>
      <c r="N24" s="59" t="s">
        <v>67</v>
      </c>
      <c r="O24">
        <v>0</v>
      </c>
      <c r="P24" s="59" t="s">
        <v>612</v>
      </c>
      <c r="Q24">
        <v>1</v>
      </c>
      <c r="R24" s="59" t="s">
        <v>764</v>
      </c>
      <c r="S24" s="59" t="s">
        <v>765</v>
      </c>
      <c r="T24">
        <v>80</v>
      </c>
      <c r="U24" s="59" t="s">
        <v>77</v>
      </c>
      <c r="V24">
        <v>5435</v>
      </c>
      <c r="W24" s="59"/>
      <c r="X24" s="59" t="s">
        <v>613</v>
      </c>
      <c r="Y24">
        <v>1</v>
      </c>
      <c r="Z24" s="59" t="s">
        <v>614</v>
      </c>
      <c r="AA24" s="59"/>
      <c r="AB24">
        <v>122</v>
      </c>
      <c r="AC24">
        <v>1</v>
      </c>
      <c r="AD24">
        <v>980</v>
      </c>
      <c r="AE24" s="59" t="s">
        <v>795</v>
      </c>
      <c r="AF24" s="59" t="s">
        <v>53</v>
      </c>
      <c r="AG24">
        <v>936</v>
      </c>
      <c r="AH24" s="59" t="s">
        <v>814</v>
      </c>
      <c r="AI24" s="59" t="s">
        <v>57</v>
      </c>
      <c r="AK24">
        <v>1</v>
      </c>
      <c r="AL24">
        <v>935</v>
      </c>
      <c r="AM24" s="59" t="s">
        <v>841</v>
      </c>
      <c r="AN24" s="59" t="s">
        <v>30</v>
      </c>
      <c r="AO24">
        <v>18773</v>
      </c>
      <c r="AQ24" t="str">
        <f t="shared" si="1"/>
        <v>Les Sha'tar</v>
      </c>
      <c r="AR24">
        <f t="shared" si="0"/>
        <v>18773</v>
      </c>
      <c r="AS24" t="str">
        <f>VLOOKUP(AR24,tableaux!$G$15:$J$23,2,TRUE)</f>
        <v>Honoré</v>
      </c>
      <c r="AT24" s="31" t="str">
        <f>CONCATENATE(AR24-VLOOKUP(AS24,tableaux!$H$15:$K$23,4,FALSE),VLOOKUP(AS24,tableaux!$H$15:$J$23,3,FALSE))</f>
        <v>9773/12000</v>
      </c>
    </row>
    <row r="25" spans="1:46" ht="12.75">
      <c r="A25" t="s">
        <v>77</v>
      </c>
      <c r="B25">
        <v>1</v>
      </c>
      <c r="C25" s="59" t="s">
        <v>604</v>
      </c>
      <c r="D25" s="59" t="s">
        <v>792</v>
      </c>
      <c r="E25" s="59" t="s">
        <v>783</v>
      </c>
      <c r="F25" s="59" t="s">
        <v>607</v>
      </c>
      <c r="G25" s="59" t="s">
        <v>607</v>
      </c>
      <c r="H25" s="59" t="s">
        <v>761</v>
      </c>
      <c r="I25" s="59" t="s">
        <v>608</v>
      </c>
      <c r="J25" s="59" t="s">
        <v>762</v>
      </c>
      <c r="K25" s="59" t="s">
        <v>242</v>
      </c>
      <c r="L25">
        <v>8</v>
      </c>
      <c r="M25" s="59" t="s">
        <v>763</v>
      </c>
      <c r="N25" s="59" t="s">
        <v>67</v>
      </c>
      <c r="O25">
        <v>0</v>
      </c>
      <c r="P25" s="59" t="s">
        <v>612</v>
      </c>
      <c r="Q25">
        <v>1</v>
      </c>
      <c r="R25" s="59" t="s">
        <v>764</v>
      </c>
      <c r="S25" s="59" t="s">
        <v>765</v>
      </c>
      <c r="T25">
        <v>80</v>
      </c>
      <c r="U25" s="59" t="s">
        <v>77</v>
      </c>
      <c r="V25">
        <v>5435</v>
      </c>
      <c r="W25" s="59"/>
      <c r="X25" s="59" t="s">
        <v>613</v>
      </c>
      <c r="Y25">
        <v>1</v>
      </c>
      <c r="Z25" s="59" t="s">
        <v>614</v>
      </c>
      <c r="AA25" s="59"/>
      <c r="AB25">
        <v>122</v>
      </c>
      <c r="AC25">
        <v>1</v>
      </c>
      <c r="AD25">
        <v>980</v>
      </c>
      <c r="AE25" s="59" t="s">
        <v>795</v>
      </c>
      <c r="AF25" s="59" t="s">
        <v>53</v>
      </c>
      <c r="AG25">
        <v>936</v>
      </c>
      <c r="AH25" s="59" t="s">
        <v>814</v>
      </c>
      <c r="AI25" s="59" t="s">
        <v>57</v>
      </c>
      <c r="AK25">
        <v>1</v>
      </c>
      <c r="AL25">
        <v>1011</v>
      </c>
      <c r="AM25" s="59" t="s">
        <v>839</v>
      </c>
      <c r="AN25" s="59" t="s">
        <v>29</v>
      </c>
      <c r="AO25">
        <v>19910</v>
      </c>
      <c r="AQ25" t="str">
        <f t="shared" si="1"/>
        <v>Ville basse</v>
      </c>
      <c r="AR25">
        <f t="shared" si="0"/>
        <v>19910</v>
      </c>
      <c r="AS25" t="str">
        <f>VLOOKUP(AR25,tableaux!$G$15:$J$23,2,TRUE)</f>
        <v>Honoré</v>
      </c>
      <c r="AT25" s="31" t="str">
        <f>CONCATENATE(AR25-VLOOKUP(AS25,tableaux!$H$15:$K$23,4,FALSE),VLOOKUP(AS25,tableaux!$H$15:$J$23,3,FALSE))</f>
        <v>10910/12000</v>
      </c>
    </row>
    <row r="26" spans="1:46" ht="12.75">
      <c r="A26" t="s">
        <v>77</v>
      </c>
      <c r="B26">
        <v>1</v>
      </c>
      <c r="C26" s="59" t="s">
        <v>604</v>
      </c>
      <c r="D26" s="59" t="s">
        <v>792</v>
      </c>
      <c r="E26" s="59" t="s">
        <v>783</v>
      </c>
      <c r="F26" s="59" t="s">
        <v>607</v>
      </c>
      <c r="G26" s="59" t="s">
        <v>607</v>
      </c>
      <c r="H26" s="59" t="s">
        <v>761</v>
      </c>
      <c r="I26" s="59" t="s">
        <v>608</v>
      </c>
      <c r="J26" s="59" t="s">
        <v>762</v>
      </c>
      <c r="K26" s="59" t="s">
        <v>242</v>
      </c>
      <c r="L26">
        <v>8</v>
      </c>
      <c r="M26" s="59" t="s">
        <v>763</v>
      </c>
      <c r="N26" s="59" t="s">
        <v>67</v>
      </c>
      <c r="O26">
        <v>0</v>
      </c>
      <c r="P26" s="59" t="s">
        <v>612</v>
      </c>
      <c r="Q26">
        <v>1</v>
      </c>
      <c r="R26" s="59" t="s">
        <v>764</v>
      </c>
      <c r="S26" s="59" t="s">
        <v>765</v>
      </c>
      <c r="T26">
        <v>80</v>
      </c>
      <c r="U26" s="59" t="s">
        <v>77</v>
      </c>
      <c r="V26">
        <v>5435</v>
      </c>
      <c r="W26" s="59"/>
      <c r="X26" s="59" t="s">
        <v>613</v>
      </c>
      <c r="Y26">
        <v>1</v>
      </c>
      <c r="Z26" s="59" t="s">
        <v>614</v>
      </c>
      <c r="AA26" s="59"/>
      <c r="AB26">
        <v>122</v>
      </c>
      <c r="AC26">
        <v>1</v>
      </c>
      <c r="AD26">
        <v>980</v>
      </c>
      <c r="AE26" s="59" t="s">
        <v>795</v>
      </c>
      <c r="AF26" s="59" t="s">
        <v>53</v>
      </c>
      <c r="AG26">
        <v>936</v>
      </c>
      <c r="AH26" s="59" t="s">
        <v>814</v>
      </c>
      <c r="AI26" s="59" t="s">
        <v>57</v>
      </c>
      <c r="AK26">
        <v>1</v>
      </c>
      <c r="AL26">
        <v>932</v>
      </c>
      <c r="AM26" s="59" t="s">
        <v>840</v>
      </c>
      <c r="AN26" s="59" t="s">
        <v>28</v>
      </c>
      <c r="AO26">
        <v>32352</v>
      </c>
      <c r="AQ26" t="str">
        <f t="shared" si="1"/>
        <v>L'Aldor</v>
      </c>
      <c r="AR26">
        <f t="shared" si="0"/>
        <v>32352</v>
      </c>
      <c r="AS26" t="str">
        <f>VLOOKUP(AR26,tableaux!$G$15:$J$23,2,TRUE)</f>
        <v>Révéré</v>
      </c>
      <c r="AT26" s="31" t="str">
        <f>CONCATENATE(AR26-VLOOKUP(AS26,tableaux!$H$15:$K$23,4,FALSE),VLOOKUP(AS26,tableaux!$H$15:$J$23,3,FALSE))</f>
        <v>11352/21000</v>
      </c>
    </row>
    <row r="27" spans="1:46" ht="12.75">
      <c r="A27" t="s">
        <v>77</v>
      </c>
      <c r="B27">
        <v>1</v>
      </c>
      <c r="C27" s="59" t="s">
        <v>604</v>
      </c>
      <c r="D27" s="59" t="s">
        <v>792</v>
      </c>
      <c r="E27" s="59" t="s">
        <v>783</v>
      </c>
      <c r="F27" s="59" t="s">
        <v>607</v>
      </c>
      <c r="G27" s="59" t="s">
        <v>607</v>
      </c>
      <c r="H27" s="59" t="s">
        <v>761</v>
      </c>
      <c r="I27" s="59" t="s">
        <v>608</v>
      </c>
      <c r="J27" s="59" t="s">
        <v>762</v>
      </c>
      <c r="K27" s="59" t="s">
        <v>242</v>
      </c>
      <c r="L27">
        <v>8</v>
      </c>
      <c r="M27" s="59" t="s">
        <v>763</v>
      </c>
      <c r="N27" s="59" t="s">
        <v>67</v>
      </c>
      <c r="O27">
        <v>0</v>
      </c>
      <c r="P27" s="59" t="s">
        <v>612</v>
      </c>
      <c r="Q27">
        <v>1</v>
      </c>
      <c r="R27" s="59" t="s">
        <v>764</v>
      </c>
      <c r="S27" s="59" t="s">
        <v>765</v>
      </c>
      <c r="T27">
        <v>80</v>
      </c>
      <c r="U27" s="59" t="s">
        <v>77</v>
      </c>
      <c r="V27">
        <v>5435</v>
      </c>
      <c r="W27" s="59"/>
      <c r="X27" s="59" t="s">
        <v>613</v>
      </c>
      <c r="Y27">
        <v>1</v>
      </c>
      <c r="Z27" s="59" t="s">
        <v>614</v>
      </c>
      <c r="AA27" s="59"/>
      <c r="AB27">
        <v>122</v>
      </c>
      <c r="AC27">
        <v>1</v>
      </c>
      <c r="AD27">
        <v>980</v>
      </c>
      <c r="AE27" s="59" t="s">
        <v>795</v>
      </c>
      <c r="AF27" s="59" t="s">
        <v>53</v>
      </c>
      <c r="AG27">
        <v>936</v>
      </c>
      <c r="AH27" s="59" t="s">
        <v>814</v>
      </c>
      <c r="AI27" s="59" t="s">
        <v>57</v>
      </c>
      <c r="AK27">
        <v>1</v>
      </c>
      <c r="AL27">
        <v>1031</v>
      </c>
      <c r="AM27" s="59" t="s">
        <v>842</v>
      </c>
      <c r="AN27" s="59" t="s">
        <v>31</v>
      </c>
      <c r="AO27">
        <v>29057</v>
      </c>
      <c r="AQ27" t="str">
        <f t="shared" si="1"/>
        <v>Garde-ciel sha'tari</v>
      </c>
      <c r="AR27">
        <f t="shared" si="0"/>
        <v>29057</v>
      </c>
      <c r="AS27" t="str">
        <f>VLOOKUP(AR27,tableaux!$G$15:$J$23,2,TRUE)</f>
        <v>Révéré</v>
      </c>
      <c r="AT27" s="31" t="str">
        <f>CONCATENATE(AR27-VLOOKUP(AS27,tableaux!$H$15:$K$23,4,FALSE),VLOOKUP(AS27,tableaux!$H$15:$J$23,3,FALSE))</f>
        <v>8057/21000</v>
      </c>
    </row>
    <row r="28" spans="1:46" ht="12.75">
      <c r="A28" t="s">
        <v>77</v>
      </c>
      <c r="B28">
        <v>1</v>
      </c>
      <c r="C28" s="59" t="s">
        <v>604</v>
      </c>
      <c r="D28" s="59" t="s">
        <v>792</v>
      </c>
      <c r="E28" s="59" t="s">
        <v>783</v>
      </c>
      <c r="F28" s="59" t="s">
        <v>607</v>
      </c>
      <c r="G28" s="59" t="s">
        <v>607</v>
      </c>
      <c r="H28" s="59" t="s">
        <v>761</v>
      </c>
      <c r="I28" s="59" t="s">
        <v>608</v>
      </c>
      <c r="J28" s="59" t="s">
        <v>762</v>
      </c>
      <c r="K28" s="59" t="s">
        <v>242</v>
      </c>
      <c r="L28">
        <v>8</v>
      </c>
      <c r="M28" s="59" t="s">
        <v>763</v>
      </c>
      <c r="N28" s="59" t="s">
        <v>67</v>
      </c>
      <c r="O28">
        <v>0</v>
      </c>
      <c r="P28" s="59" t="s">
        <v>612</v>
      </c>
      <c r="Q28">
        <v>1</v>
      </c>
      <c r="R28" s="59" t="s">
        <v>764</v>
      </c>
      <c r="S28" s="59" t="s">
        <v>765</v>
      </c>
      <c r="T28">
        <v>80</v>
      </c>
      <c r="U28" s="59" t="s">
        <v>77</v>
      </c>
      <c r="V28">
        <v>5435</v>
      </c>
      <c r="W28" s="59"/>
      <c r="X28" s="59" t="s">
        <v>613</v>
      </c>
      <c r="Y28">
        <v>1</v>
      </c>
      <c r="Z28" s="59" t="s">
        <v>614</v>
      </c>
      <c r="AA28" s="59"/>
      <c r="AB28">
        <v>122</v>
      </c>
      <c r="AC28">
        <v>1</v>
      </c>
      <c r="AD28">
        <v>980</v>
      </c>
      <c r="AE28" s="59" t="s">
        <v>795</v>
      </c>
      <c r="AF28" s="59" t="s">
        <v>53</v>
      </c>
      <c r="AG28">
        <v>936</v>
      </c>
      <c r="AH28" s="59" t="s">
        <v>814</v>
      </c>
      <c r="AI28" s="59" t="s">
        <v>57</v>
      </c>
      <c r="AK28">
        <v>1</v>
      </c>
      <c r="AL28">
        <v>1077</v>
      </c>
      <c r="AM28" s="59" t="s">
        <v>843</v>
      </c>
      <c r="AN28" s="59" t="s">
        <v>32</v>
      </c>
      <c r="AO28">
        <v>6367</v>
      </c>
      <c r="AQ28" t="str">
        <f t="shared" si="1"/>
        <v>Opération Soleil brisé</v>
      </c>
      <c r="AR28">
        <f t="shared" si="0"/>
        <v>6367</v>
      </c>
      <c r="AS28" t="str">
        <f>VLOOKUP(AR28,tableaux!$G$15:$J$23,2,TRUE)</f>
        <v>Amical</v>
      </c>
      <c r="AT28" s="31" t="str">
        <f>CONCATENATE(AR28-VLOOKUP(AS28,tableaux!$H$15:$K$23,4,FALSE),VLOOKUP(AS28,tableaux!$H$15:$J$23,3,FALSE))</f>
        <v>3367/6000</v>
      </c>
    </row>
    <row r="29" spans="1:46" ht="12.75">
      <c r="A29" t="s">
        <v>77</v>
      </c>
      <c r="B29">
        <v>1</v>
      </c>
      <c r="C29" s="59" t="s">
        <v>604</v>
      </c>
      <c r="D29" s="59" t="s">
        <v>792</v>
      </c>
      <c r="E29" s="59" t="s">
        <v>783</v>
      </c>
      <c r="F29" s="59" t="s">
        <v>607</v>
      </c>
      <c r="G29" s="59" t="s">
        <v>607</v>
      </c>
      <c r="H29" s="59" t="s">
        <v>761</v>
      </c>
      <c r="I29" s="59" t="s">
        <v>608</v>
      </c>
      <c r="J29" s="59" t="s">
        <v>762</v>
      </c>
      <c r="K29" s="59" t="s">
        <v>242</v>
      </c>
      <c r="L29">
        <v>8</v>
      </c>
      <c r="M29" s="59" t="s">
        <v>763</v>
      </c>
      <c r="N29" s="59" t="s">
        <v>67</v>
      </c>
      <c r="O29">
        <v>0</v>
      </c>
      <c r="P29" s="59" t="s">
        <v>612</v>
      </c>
      <c r="Q29">
        <v>1</v>
      </c>
      <c r="R29" s="59" t="s">
        <v>764</v>
      </c>
      <c r="S29" s="59" t="s">
        <v>765</v>
      </c>
      <c r="T29">
        <v>80</v>
      </c>
      <c r="U29" s="59" t="s">
        <v>77</v>
      </c>
      <c r="V29">
        <v>5435</v>
      </c>
      <c r="W29" s="59"/>
      <c r="X29" s="59" t="s">
        <v>613</v>
      </c>
      <c r="Y29">
        <v>1</v>
      </c>
      <c r="Z29" s="59" t="s">
        <v>614</v>
      </c>
      <c r="AA29" s="59"/>
      <c r="AB29">
        <v>122</v>
      </c>
      <c r="AC29">
        <v>1</v>
      </c>
      <c r="AD29">
        <v>980</v>
      </c>
      <c r="AE29" s="59" t="s">
        <v>795</v>
      </c>
      <c r="AF29" s="59" t="s">
        <v>53</v>
      </c>
      <c r="AG29">
        <v>942</v>
      </c>
      <c r="AH29" s="59" t="s">
        <v>815</v>
      </c>
      <c r="AI29" s="59" t="s">
        <v>26</v>
      </c>
      <c r="AJ29">
        <v>40026</v>
      </c>
      <c r="AM29" s="59"/>
      <c r="AN29" s="59"/>
      <c r="AQ29" t="str">
        <f t="shared" si="1"/>
        <v>Expédition cénarienne</v>
      </c>
      <c r="AR29">
        <f t="shared" si="0"/>
        <v>40026</v>
      </c>
      <c r="AS29" t="str">
        <f>VLOOKUP(AR29,tableaux!$G$15:$J$23,2,TRUE)</f>
        <v>Révéré</v>
      </c>
      <c r="AT29" s="31" t="str">
        <f>CONCATENATE(AR29-VLOOKUP(AS29,tableaux!$H$15:$K$23,4,FALSE),VLOOKUP(AS29,tableaux!$H$15:$J$23,3,FALSE))</f>
        <v>19026/21000</v>
      </c>
    </row>
    <row r="30" spans="1:46" ht="12.75">
      <c r="A30" t="s">
        <v>77</v>
      </c>
      <c r="B30">
        <v>1</v>
      </c>
      <c r="C30" s="59" t="s">
        <v>604</v>
      </c>
      <c r="D30" s="59" t="s">
        <v>792</v>
      </c>
      <c r="E30" s="59" t="s">
        <v>783</v>
      </c>
      <c r="F30" s="59" t="s">
        <v>607</v>
      </c>
      <c r="G30" s="59" t="s">
        <v>607</v>
      </c>
      <c r="H30" s="59" t="s">
        <v>761</v>
      </c>
      <c r="I30" s="59" t="s">
        <v>608</v>
      </c>
      <c r="J30" s="59" t="s">
        <v>762</v>
      </c>
      <c r="K30" s="59" t="s">
        <v>242</v>
      </c>
      <c r="L30">
        <v>8</v>
      </c>
      <c r="M30" s="59" t="s">
        <v>763</v>
      </c>
      <c r="N30" s="59" t="s">
        <v>67</v>
      </c>
      <c r="O30">
        <v>0</v>
      </c>
      <c r="P30" s="59" t="s">
        <v>612</v>
      </c>
      <c r="Q30">
        <v>1</v>
      </c>
      <c r="R30" s="59" t="s">
        <v>764</v>
      </c>
      <c r="S30" s="59" t="s">
        <v>765</v>
      </c>
      <c r="T30">
        <v>80</v>
      </c>
      <c r="U30" s="59" t="s">
        <v>77</v>
      </c>
      <c r="V30">
        <v>5435</v>
      </c>
      <c r="W30" s="59"/>
      <c r="X30" s="59" t="s">
        <v>613</v>
      </c>
      <c r="Y30">
        <v>1</v>
      </c>
      <c r="Z30" s="59" t="s">
        <v>614</v>
      </c>
      <c r="AA30" s="59"/>
      <c r="AB30">
        <v>122</v>
      </c>
      <c r="AC30">
        <v>1</v>
      </c>
      <c r="AD30">
        <v>980</v>
      </c>
      <c r="AE30" s="59" t="s">
        <v>795</v>
      </c>
      <c r="AF30" s="59" t="s">
        <v>53</v>
      </c>
      <c r="AG30">
        <v>970</v>
      </c>
      <c r="AH30" s="59" t="s">
        <v>816</v>
      </c>
      <c r="AI30" s="59" t="s">
        <v>27</v>
      </c>
      <c r="AJ30">
        <v>42604</v>
      </c>
      <c r="AM30" s="59"/>
      <c r="AN30" s="59"/>
      <c r="AQ30" t="str">
        <f t="shared" si="1"/>
        <v>Sporeggar</v>
      </c>
      <c r="AR30">
        <f t="shared" si="0"/>
        <v>42604</v>
      </c>
      <c r="AS30" t="str">
        <f>VLOOKUP(AR30,tableaux!$G$15:$J$23,2,TRUE)</f>
        <v>Exalté</v>
      </c>
      <c r="AT30" s="31" t="str">
        <f>CONCATENATE(AR30-VLOOKUP(AS30,tableaux!$H$15:$K$23,4,FALSE),VLOOKUP(AS30,tableaux!$H$15:$J$23,3,FALSE))</f>
        <v>604/1000</v>
      </c>
    </row>
    <row r="31" spans="1:46" ht="12.75">
      <c r="A31" t="s">
        <v>77</v>
      </c>
      <c r="B31">
        <v>1</v>
      </c>
      <c r="C31" s="59" t="s">
        <v>604</v>
      </c>
      <c r="D31" s="59" t="s">
        <v>792</v>
      </c>
      <c r="E31" s="59" t="s">
        <v>783</v>
      </c>
      <c r="F31" s="59" t="s">
        <v>607</v>
      </c>
      <c r="G31" s="59" t="s">
        <v>607</v>
      </c>
      <c r="H31" s="59" t="s">
        <v>761</v>
      </c>
      <c r="I31" s="59" t="s">
        <v>608</v>
      </c>
      <c r="J31" s="59" t="s">
        <v>762</v>
      </c>
      <c r="K31" s="59" t="s">
        <v>242</v>
      </c>
      <c r="L31">
        <v>8</v>
      </c>
      <c r="M31" s="59" t="s">
        <v>763</v>
      </c>
      <c r="N31" s="59" t="s">
        <v>67</v>
      </c>
      <c r="O31">
        <v>0</v>
      </c>
      <c r="P31" s="59" t="s">
        <v>612</v>
      </c>
      <c r="Q31">
        <v>1</v>
      </c>
      <c r="R31" s="59" t="s">
        <v>764</v>
      </c>
      <c r="S31" s="59" t="s">
        <v>765</v>
      </c>
      <c r="T31">
        <v>80</v>
      </c>
      <c r="U31" s="59" t="s">
        <v>77</v>
      </c>
      <c r="V31">
        <v>5435</v>
      </c>
      <c r="W31" s="59"/>
      <c r="X31" s="59" t="s">
        <v>613</v>
      </c>
      <c r="Y31">
        <v>1</v>
      </c>
      <c r="Z31" s="59" t="s">
        <v>614</v>
      </c>
      <c r="AA31" s="59"/>
      <c r="AB31">
        <v>122</v>
      </c>
      <c r="AC31">
        <v>1</v>
      </c>
      <c r="AD31">
        <v>1118</v>
      </c>
      <c r="AE31" s="59" t="s">
        <v>796</v>
      </c>
      <c r="AF31" s="59" t="s">
        <v>59</v>
      </c>
      <c r="AG31">
        <v>609</v>
      </c>
      <c r="AH31" s="59" t="s">
        <v>818</v>
      </c>
      <c r="AI31" s="59" t="s">
        <v>33</v>
      </c>
      <c r="AJ31">
        <v>9743</v>
      </c>
      <c r="AM31" s="59"/>
      <c r="AN31" s="59"/>
      <c r="AQ31" t="str">
        <f t="shared" si="1"/>
        <v>Cercle cénarien</v>
      </c>
      <c r="AR31">
        <f t="shared" si="0"/>
        <v>9743</v>
      </c>
      <c r="AS31" t="str">
        <f>VLOOKUP(AR31,tableaux!$G$15:$J$23,2,TRUE)</f>
        <v>Honoré</v>
      </c>
      <c r="AT31" s="31" t="str">
        <f>CONCATENATE(AR31-VLOOKUP(AS31,tableaux!$H$15:$K$23,4,FALSE),VLOOKUP(AS31,tableaux!$H$15:$J$23,3,FALSE))</f>
        <v>743/12000</v>
      </c>
    </row>
    <row r="32" spans="1:46" ht="12.75">
      <c r="A32" t="s">
        <v>77</v>
      </c>
      <c r="B32">
        <v>1</v>
      </c>
      <c r="C32" s="59" t="s">
        <v>604</v>
      </c>
      <c r="D32" s="59" t="s">
        <v>792</v>
      </c>
      <c r="E32" s="59" t="s">
        <v>783</v>
      </c>
      <c r="F32" s="59" t="s">
        <v>607</v>
      </c>
      <c r="G32" s="59" t="s">
        <v>607</v>
      </c>
      <c r="H32" s="59" t="s">
        <v>761</v>
      </c>
      <c r="I32" s="59" t="s">
        <v>608</v>
      </c>
      <c r="J32" s="59" t="s">
        <v>762</v>
      </c>
      <c r="K32" s="59" t="s">
        <v>242</v>
      </c>
      <c r="L32">
        <v>8</v>
      </c>
      <c r="M32" s="59" t="s">
        <v>763</v>
      </c>
      <c r="N32" s="59" t="s">
        <v>67</v>
      </c>
      <c r="O32">
        <v>0</v>
      </c>
      <c r="P32" s="59" t="s">
        <v>612</v>
      </c>
      <c r="Q32">
        <v>1</v>
      </c>
      <c r="R32" s="59" t="s">
        <v>764</v>
      </c>
      <c r="S32" s="59" t="s">
        <v>765</v>
      </c>
      <c r="T32">
        <v>80</v>
      </c>
      <c r="U32" s="59" t="s">
        <v>77</v>
      </c>
      <c r="V32">
        <v>5435</v>
      </c>
      <c r="W32" s="59"/>
      <c r="X32" s="59" t="s">
        <v>613</v>
      </c>
      <c r="Y32">
        <v>1</v>
      </c>
      <c r="Z32" s="59" t="s">
        <v>614</v>
      </c>
      <c r="AA32" s="59"/>
      <c r="AB32">
        <v>122</v>
      </c>
      <c r="AC32">
        <v>1</v>
      </c>
      <c r="AD32">
        <v>1118</v>
      </c>
      <c r="AE32" s="59" t="s">
        <v>796</v>
      </c>
      <c r="AF32" s="59" t="s">
        <v>59</v>
      </c>
      <c r="AG32">
        <v>469</v>
      </c>
      <c r="AH32" s="59" t="s">
        <v>819</v>
      </c>
      <c r="AI32" s="59" t="s">
        <v>67</v>
      </c>
      <c r="AJ32">
        <v>22649</v>
      </c>
      <c r="AK32">
        <v>1</v>
      </c>
      <c r="AL32">
        <v>930</v>
      </c>
      <c r="AM32" s="59" t="s">
        <v>844</v>
      </c>
      <c r="AN32" s="59" t="s">
        <v>12</v>
      </c>
      <c r="AO32">
        <v>42999</v>
      </c>
      <c r="AQ32" t="str">
        <f t="shared" si="1"/>
        <v>Exodar</v>
      </c>
      <c r="AR32">
        <f t="shared" si="0"/>
        <v>42999</v>
      </c>
      <c r="AS32" t="str">
        <f>VLOOKUP(AR32,tableaux!$G$15:$J$23,2,TRUE)</f>
        <v>max.</v>
      </c>
      <c r="AT32" s="31" t="str">
        <f>CONCATENATE(AR32-VLOOKUP(AS32,tableaux!$H$15:$K$23,4,FALSE),VLOOKUP(AS32,tableaux!$H$15:$J$23,3,FALSE))</f>
        <v>999/1000</v>
      </c>
    </row>
    <row r="33" spans="1:46" ht="12.75">
      <c r="A33" t="s">
        <v>77</v>
      </c>
      <c r="B33">
        <v>1</v>
      </c>
      <c r="C33" s="59" t="s">
        <v>604</v>
      </c>
      <c r="D33" s="59" t="s">
        <v>792</v>
      </c>
      <c r="E33" s="59" t="s">
        <v>783</v>
      </c>
      <c r="F33" s="59" t="s">
        <v>607</v>
      </c>
      <c r="G33" s="59" t="s">
        <v>607</v>
      </c>
      <c r="H33" s="59" t="s">
        <v>761</v>
      </c>
      <c r="I33" s="59" t="s">
        <v>608</v>
      </c>
      <c r="J33" s="59" t="s">
        <v>762</v>
      </c>
      <c r="K33" s="59" t="s">
        <v>242</v>
      </c>
      <c r="L33">
        <v>8</v>
      </c>
      <c r="M33" s="59" t="s">
        <v>763</v>
      </c>
      <c r="N33" s="59" t="s">
        <v>67</v>
      </c>
      <c r="O33">
        <v>0</v>
      </c>
      <c r="P33" s="59" t="s">
        <v>612</v>
      </c>
      <c r="Q33">
        <v>1</v>
      </c>
      <c r="R33" s="59" t="s">
        <v>764</v>
      </c>
      <c r="S33" s="59" t="s">
        <v>765</v>
      </c>
      <c r="T33">
        <v>80</v>
      </c>
      <c r="U33" s="59" t="s">
        <v>77</v>
      </c>
      <c r="V33">
        <v>5435</v>
      </c>
      <c r="W33" s="59"/>
      <c r="X33" s="59" t="s">
        <v>613</v>
      </c>
      <c r="Y33">
        <v>1</v>
      </c>
      <c r="Z33" s="59" t="s">
        <v>614</v>
      </c>
      <c r="AA33" s="59"/>
      <c r="AB33">
        <v>122</v>
      </c>
      <c r="AC33">
        <v>1</v>
      </c>
      <c r="AD33">
        <v>1118</v>
      </c>
      <c r="AE33" s="59" t="s">
        <v>796</v>
      </c>
      <c r="AF33" s="59" t="s">
        <v>59</v>
      </c>
      <c r="AG33">
        <v>469</v>
      </c>
      <c r="AH33" s="59" t="s">
        <v>819</v>
      </c>
      <c r="AI33" s="59" t="s">
        <v>67</v>
      </c>
      <c r="AJ33">
        <v>22649</v>
      </c>
      <c r="AK33">
        <v>1</v>
      </c>
      <c r="AL33">
        <v>69</v>
      </c>
      <c r="AM33" s="59" t="s">
        <v>845</v>
      </c>
      <c r="AN33" s="59" t="s">
        <v>13</v>
      </c>
      <c r="AO33">
        <v>42999</v>
      </c>
      <c r="AQ33" t="str">
        <f t="shared" si="1"/>
        <v>Darnassus</v>
      </c>
      <c r="AR33">
        <f t="shared" si="0"/>
        <v>42999</v>
      </c>
      <c r="AS33" t="str">
        <f>VLOOKUP(AR33,tableaux!$G$15:$J$23,2,TRUE)</f>
        <v>max.</v>
      </c>
      <c r="AT33" s="31" t="str">
        <f>CONCATENATE(AR33-VLOOKUP(AS33,tableaux!$H$15:$K$23,4,FALSE),VLOOKUP(AS33,tableaux!$H$15:$J$23,3,FALSE))</f>
        <v>999/1000</v>
      </c>
    </row>
    <row r="34" spans="1:46" ht="12.75">
      <c r="A34" t="s">
        <v>77</v>
      </c>
      <c r="B34">
        <v>1</v>
      </c>
      <c r="C34" s="59" t="s">
        <v>604</v>
      </c>
      <c r="D34" s="59" t="s">
        <v>792</v>
      </c>
      <c r="E34" s="59" t="s">
        <v>783</v>
      </c>
      <c r="F34" s="59" t="s">
        <v>607</v>
      </c>
      <c r="G34" s="59" t="s">
        <v>607</v>
      </c>
      <c r="H34" s="59" t="s">
        <v>761</v>
      </c>
      <c r="I34" s="59" t="s">
        <v>608</v>
      </c>
      <c r="J34" s="59" t="s">
        <v>762</v>
      </c>
      <c r="K34" s="59" t="s">
        <v>242</v>
      </c>
      <c r="L34">
        <v>8</v>
      </c>
      <c r="M34" s="59" t="s">
        <v>763</v>
      </c>
      <c r="N34" s="59" t="s">
        <v>67</v>
      </c>
      <c r="O34">
        <v>0</v>
      </c>
      <c r="P34" s="59" t="s">
        <v>612</v>
      </c>
      <c r="Q34">
        <v>1</v>
      </c>
      <c r="R34" s="59" t="s">
        <v>764</v>
      </c>
      <c r="S34" s="59" t="s">
        <v>765</v>
      </c>
      <c r="T34">
        <v>80</v>
      </c>
      <c r="U34" s="59" t="s">
        <v>77</v>
      </c>
      <c r="V34">
        <v>5435</v>
      </c>
      <c r="W34" s="59"/>
      <c r="X34" s="59" t="s">
        <v>613</v>
      </c>
      <c r="Y34">
        <v>1</v>
      </c>
      <c r="Z34" s="59" t="s">
        <v>614</v>
      </c>
      <c r="AA34" s="59"/>
      <c r="AB34">
        <v>122</v>
      </c>
      <c r="AC34">
        <v>1</v>
      </c>
      <c r="AD34">
        <v>1118</v>
      </c>
      <c r="AE34" s="59" t="s">
        <v>796</v>
      </c>
      <c r="AF34" s="59" t="s">
        <v>59</v>
      </c>
      <c r="AG34">
        <v>469</v>
      </c>
      <c r="AH34" s="59" t="s">
        <v>819</v>
      </c>
      <c r="AI34" s="59" t="s">
        <v>67</v>
      </c>
      <c r="AJ34">
        <v>22649</v>
      </c>
      <c r="AK34">
        <v>1</v>
      </c>
      <c r="AL34">
        <v>72</v>
      </c>
      <c r="AM34" s="59" t="s">
        <v>846</v>
      </c>
      <c r="AN34" s="59" t="s">
        <v>14</v>
      </c>
      <c r="AO34">
        <v>42999</v>
      </c>
      <c r="AQ34" t="str">
        <f t="shared" si="1"/>
        <v>Hurlevent</v>
      </c>
      <c r="AR34">
        <f t="shared" si="0"/>
        <v>42999</v>
      </c>
      <c r="AS34" t="str">
        <f>VLOOKUP(AR34,tableaux!$G$15:$J$23,2,TRUE)</f>
        <v>max.</v>
      </c>
      <c r="AT34" s="31" t="str">
        <f>CONCATENATE(AR34-VLOOKUP(AS34,tableaux!$H$15:$K$23,4,FALSE),VLOOKUP(AS34,tableaux!$H$15:$J$23,3,FALSE))</f>
        <v>999/1000</v>
      </c>
    </row>
    <row r="35" spans="1:46" ht="12.75">
      <c r="A35" t="s">
        <v>77</v>
      </c>
      <c r="B35">
        <v>1</v>
      </c>
      <c r="C35" s="59" t="s">
        <v>604</v>
      </c>
      <c r="D35" s="59" t="s">
        <v>792</v>
      </c>
      <c r="E35" s="59" t="s">
        <v>783</v>
      </c>
      <c r="F35" s="59" t="s">
        <v>607</v>
      </c>
      <c r="G35" s="59" t="s">
        <v>607</v>
      </c>
      <c r="H35" s="59" t="s">
        <v>761</v>
      </c>
      <c r="I35" s="59" t="s">
        <v>608</v>
      </c>
      <c r="J35" s="59" t="s">
        <v>762</v>
      </c>
      <c r="K35" s="59" t="s">
        <v>242</v>
      </c>
      <c r="L35">
        <v>8</v>
      </c>
      <c r="M35" s="59" t="s">
        <v>763</v>
      </c>
      <c r="N35" s="59" t="s">
        <v>67</v>
      </c>
      <c r="O35">
        <v>0</v>
      </c>
      <c r="P35" s="59" t="s">
        <v>612</v>
      </c>
      <c r="Q35">
        <v>1</v>
      </c>
      <c r="R35" s="59" t="s">
        <v>764</v>
      </c>
      <c r="S35" s="59" t="s">
        <v>765</v>
      </c>
      <c r="T35">
        <v>80</v>
      </c>
      <c r="U35" s="59" t="s">
        <v>77</v>
      </c>
      <c r="V35">
        <v>5435</v>
      </c>
      <c r="W35" s="59"/>
      <c r="X35" s="59" t="s">
        <v>613</v>
      </c>
      <c r="Y35">
        <v>1</v>
      </c>
      <c r="Z35" s="59" t="s">
        <v>614</v>
      </c>
      <c r="AA35" s="59"/>
      <c r="AB35">
        <v>122</v>
      </c>
      <c r="AC35">
        <v>1</v>
      </c>
      <c r="AD35">
        <v>1118</v>
      </c>
      <c r="AE35" s="59" t="s">
        <v>796</v>
      </c>
      <c r="AF35" s="59" t="s">
        <v>59</v>
      </c>
      <c r="AG35">
        <v>469</v>
      </c>
      <c r="AH35" s="59" t="s">
        <v>819</v>
      </c>
      <c r="AI35" s="59" t="s">
        <v>67</v>
      </c>
      <c r="AJ35">
        <v>22649</v>
      </c>
      <c r="AK35">
        <v>1</v>
      </c>
      <c r="AL35">
        <v>54</v>
      </c>
      <c r="AM35" s="59" t="s">
        <v>847</v>
      </c>
      <c r="AN35" s="59" t="s">
        <v>11</v>
      </c>
      <c r="AO35">
        <v>42999</v>
      </c>
      <c r="AQ35" t="str">
        <f t="shared" si="1"/>
        <v>Exilés de Gnomeregan</v>
      </c>
      <c r="AR35">
        <f t="shared" si="0"/>
        <v>42999</v>
      </c>
      <c r="AS35" t="str">
        <f>VLOOKUP(AR35,tableaux!$G$15:$J$23,2,TRUE)</f>
        <v>max.</v>
      </c>
      <c r="AT35" s="31" t="str">
        <f>CONCATENATE(AR35-VLOOKUP(AS35,tableaux!$H$15:$K$23,4,FALSE),VLOOKUP(AS35,tableaux!$H$15:$J$23,3,FALSE))</f>
        <v>999/1000</v>
      </c>
    </row>
    <row r="36" spans="1:46" ht="12.75">
      <c r="A36" t="s">
        <v>77</v>
      </c>
      <c r="B36">
        <v>1</v>
      </c>
      <c r="C36" s="59" t="s">
        <v>604</v>
      </c>
      <c r="D36" s="59" t="s">
        <v>792</v>
      </c>
      <c r="E36" s="59" t="s">
        <v>783</v>
      </c>
      <c r="F36" s="59" t="s">
        <v>607</v>
      </c>
      <c r="G36" s="59" t="s">
        <v>607</v>
      </c>
      <c r="H36" s="59" t="s">
        <v>761</v>
      </c>
      <c r="I36" s="59" t="s">
        <v>608</v>
      </c>
      <c r="J36" s="59" t="s">
        <v>762</v>
      </c>
      <c r="K36" s="59" t="s">
        <v>242</v>
      </c>
      <c r="L36">
        <v>8</v>
      </c>
      <c r="M36" s="59" t="s">
        <v>763</v>
      </c>
      <c r="N36" s="59" t="s">
        <v>67</v>
      </c>
      <c r="O36">
        <v>0</v>
      </c>
      <c r="P36" s="59" t="s">
        <v>612</v>
      </c>
      <c r="Q36">
        <v>1</v>
      </c>
      <c r="R36" s="59" t="s">
        <v>764</v>
      </c>
      <c r="S36" s="59" t="s">
        <v>765</v>
      </c>
      <c r="T36">
        <v>80</v>
      </c>
      <c r="U36" s="59" t="s">
        <v>77</v>
      </c>
      <c r="V36">
        <v>5435</v>
      </c>
      <c r="W36" s="59"/>
      <c r="X36" s="59" t="s">
        <v>613</v>
      </c>
      <c r="Y36">
        <v>1</v>
      </c>
      <c r="Z36" s="59" t="s">
        <v>614</v>
      </c>
      <c r="AA36" s="59"/>
      <c r="AB36">
        <v>122</v>
      </c>
      <c r="AC36">
        <v>1</v>
      </c>
      <c r="AD36">
        <v>1118</v>
      </c>
      <c r="AE36" s="59" t="s">
        <v>796</v>
      </c>
      <c r="AF36" s="59" t="s">
        <v>59</v>
      </c>
      <c r="AG36">
        <v>469</v>
      </c>
      <c r="AH36" s="59" t="s">
        <v>819</v>
      </c>
      <c r="AI36" s="59" t="s">
        <v>67</v>
      </c>
      <c r="AJ36">
        <v>22649</v>
      </c>
      <c r="AK36">
        <v>1</v>
      </c>
      <c r="AL36">
        <v>47</v>
      </c>
      <c r="AM36" s="59" t="s">
        <v>848</v>
      </c>
      <c r="AN36" s="59" t="s">
        <v>10</v>
      </c>
      <c r="AO36">
        <v>42999</v>
      </c>
      <c r="AQ36" t="str">
        <f t="shared" si="1"/>
        <v>Forgefer</v>
      </c>
      <c r="AR36">
        <f t="shared" si="0"/>
        <v>42999</v>
      </c>
      <c r="AS36" t="str">
        <f>VLOOKUP(AR36,tableaux!$G$15:$J$23,2,TRUE)</f>
        <v>max.</v>
      </c>
      <c r="AT36" s="31" t="str">
        <f>CONCATENATE(AR36-VLOOKUP(AS36,tableaux!$H$15:$K$23,4,FALSE),VLOOKUP(AS36,tableaux!$H$15:$J$23,3,FALSE))</f>
        <v>999/1000</v>
      </c>
    </row>
    <row r="37" spans="1:46" ht="12.75">
      <c r="A37" t="s">
        <v>77</v>
      </c>
      <c r="B37">
        <v>1</v>
      </c>
      <c r="C37" s="59" t="s">
        <v>604</v>
      </c>
      <c r="D37" s="59" t="s">
        <v>792</v>
      </c>
      <c r="E37" s="59" t="s">
        <v>783</v>
      </c>
      <c r="F37" s="59" t="s">
        <v>607</v>
      </c>
      <c r="G37" s="59" t="s">
        <v>607</v>
      </c>
      <c r="H37" s="59" t="s">
        <v>761</v>
      </c>
      <c r="I37" s="59" t="s">
        <v>608</v>
      </c>
      <c r="J37" s="59" t="s">
        <v>762</v>
      </c>
      <c r="K37" s="59" t="s">
        <v>242</v>
      </c>
      <c r="L37">
        <v>8</v>
      </c>
      <c r="M37" s="59" t="s">
        <v>763</v>
      </c>
      <c r="N37" s="59" t="s">
        <v>67</v>
      </c>
      <c r="O37">
        <v>0</v>
      </c>
      <c r="P37" s="59" t="s">
        <v>612</v>
      </c>
      <c r="Q37">
        <v>1</v>
      </c>
      <c r="R37" s="59" t="s">
        <v>764</v>
      </c>
      <c r="S37" s="59" t="s">
        <v>765</v>
      </c>
      <c r="T37">
        <v>80</v>
      </c>
      <c r="U37" s="59" t="s">
        <v>77</v>
      </c>
      <c r="V37">
        <v>5435</v>
      </c>
      <c r="W37" s="59"/>
      <c r="X37" s="59" t="s">
        <v>613</v>
      </c>
      <c r="Y37">
        <v>1</v>
      </c>
      <c r="Z37" s="59" t="s">
        <v>614</v>
      </c>
      <c r="AA37" s="59"/>
      <c r="AB37">
        <v>122</v>
      </c>
      <c r="AC37">
        <v>1</v>
      </c>
      <c r="AD37">
        <v>1118</v>
      </c>
      <c r="AE37" s="59" t="s">
        <v>796</v>
      </c>
      <c r="AF37" s="59" t="s">
        <v>59</v>
      </c>
      <c r="AG37">
        <v>749</v>
      </c>
      <c r="AH37" s="59" t="s">
        <v>821</v>
      </c>
      <c r="AI37" s="59" t="s">
        <v>35</v>
      </c>
      <c r="AJ37">
        <v>5530</v>
      </c>
      <c r="AM37" s="59"/>
      <c r="AN37" s="59"/>
      <c r="AQ37" t="str">
        <f t="shared" si="1"/>
        <v>Les Hydraxiens</v>
      </c>
      <c r="AR37">
        <f t="shared" si="0"/>
        <v>5530</v>
      </c>
      <c r="AS37" t="str">
        <f>VLOOKUP(AR37,tableaux!$G$15:$J$23,2,TRUE)</f>
        <v>Amical</v>
      </c>
      <c r="AT37" s="31" t="str">
        <f>CONCATENATE(AR37-VLOOKUP(AS37,tableaux!$H$15:$K$23,4,FALSE),VLOOKUP(AS37,tableaux!$H$15:$J$23,3,FALSE))</f>
        <v>2530/6000</v>
      </c>
    </row>
    <row r="38" spans="1:46" ht="12.75">
      <c r="A38" t="s">
        <v>77</v>
      </c>
      <c r="B38">
        <v>1</v>
      </c>
      <c r="C38" s="59" t="s">
        <v>604</v>
      </c>
      <c r="D38" s="59" t="s">
        <v>792</v>
      </c>
      <c r="E38" s="59" t="s">
        <v>783</v>
      </c>
      <c r="F38" s="59" t="s">
        <v>607</v>
      </c>
      <c r="G38" s="59" t="s">
        <v>607</v>
      </c>
      <c r="H38" s="59" t="s">
        <v>761</v>
      </c>
      <c r="I38" s="59" t="s">
        <v>608</v>
      </c>
      <c r="J38" s="59" t="s">
        <v>762</v>
      </c>
      <c r="K38" s="59" t="s">
        <v>242</v>
      </c>
      <c r="L38">
        <v>8</v>
      </c>
      <c r="M38" s="59" t="s">
        <v>763</v>
      </c>
      <c r="N38" s="59" t="s">
        <v>67</v>
      </c>
      <c r="O38">
        <v>0</v>
      </c>
      <c r="P38" s="59" t="s">
        <v>612</v>
      </c>
      <c r="Q38">
        <v>1</v>
      </c>
      <c r="R38" s="59" t="s">
        <v>764</v>
      </c>
      <c r="S38" s="59" t="s">
        <v>765</v>
      </c>
      <c r="T38">
        <v>80</v>
      </c>
      <c r="U38" s="59" t="s">
        <v>77</v>
      </c>
      <c r="V38">
        <v>5435</v>
      </c>
      <c r="W38" s="59"/>
      <c r="X38" s="59" t="s">
        <v>613</v>
      </c>
      <c r="Y38">
        <v>1</v>
      </c>
      <c r="Z38" s="59" t="s">
        <v>614</v>
      </c>
      <c r="AA38" s="59"/>
      <c r="AB38">
        <v>122</v>
      </c>
      <c r="AC38">
        <v>1</v>
      </c>
      <c r="AD38">
        <v>1118</v>
      </c>
      <c r="AE38" s="59" t="s">
        <v>796</v>
      </c>
      <c r="AF38" s="59" t="s">
        <v>59</v>
      </c>
      <c r="AG38">
        <v>909</v>
      </c>
      <c r="AH38" s="59" t="s">
        <v>820</v>
      </c>
      <c r="AI38" s="59" t="s">
        <v>34</v>
      </c>
      <c r="AJ38">
        <v>55</v>
      </c>
      <c r="AM38" s="59"/>
      <c r="AN38" s="59"/>
      <c r="AQ38" t="str">
        <f t="shared" si="1"/>
        <v>Foire de Sombrelune</v>
      </c>
      <c r="AR38">
        <f t="shared" si="0"/>
        <v>55</v>
      </c>
      <c r="AS38" t="str">
        <f>VLOOKUP(AR38,tableaux!$G$15:$J$23,2,TRUE)</f>
        <v>Neutre</v>
      </c>
      <c r="AT38" s="31" t="str">
        <f>CONCATENATE(AR38-VLOOKUP(AS38,tableaux!$H$15:$K$23,4,FALSE),VLOOKUP(AS38,tableaux!$H$15:$J$23,3,FALSE))</f>
        <v>55/3000</v>
      </c>
    </row>
    <row r="39" spans="1:46" ht="12.75">
      <c r="A39" t="s">
        <v>77</v>
      </c>
      <c r="B39">
        <v>1</v>
      </c>
      <c r="C39" s="59" t="s">
        <v>604</v>
      </c>
      <c r="D39" s="59" t="s">
        <v>792</v>
      </c>
      <c r="E39" s="59" t="s">
        <v>783</v>
      </c>
      <c r="F39" s="59" t="s">
        <v>607</v>
      </c>
      <c r="G39" s="59" t="s">
        <v>607</v>
      </c>
      <c r="H39" s="59" t="s">
        <v>761</v>
      </c>
      <c r="I39" s="59" t="s">
        <v>608</v>
      </c>
      <c r="J39" s="59" t="s">
        <v>762</v>
      </c>
      <c r="K39" s="59" t="s">
        <v>242</v>
      </c>
      <c r="L39">
        <v>8</v>
      </c>
      <c r="M39" s="59" t="s">
        <v>763</v>
      </c>
      <c r="N39" s="59" t="s">
        <v>67</v>
      </c>
      <c r="O39">
        <v>0</v>
      </c>
      <c r="P39" s="59" t="s">
        <v>612</v>
      </c>
      <c r="Q39">
        <v>1</v>
      </c>
      <c r="R39" s="59" t="s">
        <v>764</v>
      </c>
      <c r="S39" s="59" t="s">
        <v>765</v>
      </c>
      <c r="T39">
        <v>80</v>
      </c>
      <c r="U39" s="59" t="s">
        <v>77</v>
      </c>
      <c r="V39">
        <v>5435</v>
      </c>
      <c r="W39" s="59"/>
      <c r="X39" s="59" t="s">
        <v>613</v>
      </c>
      <c r="Y39">
        <v>1</v>
      </c>
      <c r="Z39" s="59" t="s">
        <v>614</v>
      </c>
      <c r="AA39" s="59"/>
      <c r="AB39">
        <v>122</v>
      </c>
      <c r="AC39">
        <v>1</v>
      </c>
      <c r="AD39">
        <v>1118</v>
      </c>
      <c r="AE39" s="59" t="s">
        <v>796</v>
      </c>
      <c r="AF39" s="59" t="s">
        <v>59</v>
      </c>
      <c r="AG39">
        <v>270</v>
      </c>
      <c r="AH39" s="59" t="s">
        <v>824</v>
      </c>
      <c r="AI39" s="59" t="s">
        <v>37</v>
      </c>
      <c r="AJ39">
        <v>8099</v>
      </c>
      <c r="AM39" s="59"/>
      <c r="AN39" s="59"/>
      <c r="AQ39" t="str">
        <f t="shared" si="1"/>
        <v>Tribu Zandalar</v>
      </c>
      <c r="AR39">
        <f t="shared" si="0"/>
        <v>8099</v>
      </c>
      <c r="AS39" t="str">
        <f>VLOOKUP(AR39,tableaux!$G$15:$J$23,2,TRUE)</f>
        <v>Amical</v>
      </c>
      <c r="AT39" s="31" t="str">
        <f>CONCATENATE(AR39-VLOOKUP(AS39,tableaux!$H$15:$K$23,4,FALSE),VLOOKUP(AS39,tableaux!$H$15:$J$23,3,FALSE))</f>
        <v>5099/6000</v>
      </c>
    </row>
    <row r="40" spans="1:46" ht="12.75">
      <c r="A40" t="s">
        <v>77</v>
      </c>
      <c r="B40">
        <v>1</v>
      </c>
      <c r="C40" s="59" t="s">
        <v>604</v>
      </c>
      <c r="D40" s="59" t="s">
        <v>792</v>
      </c>
      <c r="E40" s="59" t="s">
        <v>783</v>
      </c>
      <c r="F40" s="59" t="s">
        <v>607</v>
      </c>
      <c r="G40" s="59" t="s">
        <v>607</v>
      </c>
      <c r="H40" s="59" t="s">
        <v>761</v>
      </c>
      <c r="I40" s="59" t="s">
        <v>608</v>
      </c>
      <c r="J40" s="59" t="s">
        <v>762</v>
      </c>
      <c r="K40" s="59" t="s">
        <v>242</v>
      </c>
      <c r="L40">
        <v>8</v>
      </c>
      <c r="M40" s="59" t="s">
        <v>763</v>
      </c>
      <c r="N40" s="59" t="s">
        <v>67</v>
      </c>
      <c r="O40">
        <v>0</v>
      </c>
      <c r="P40" s="59" t="s">
        <v>612</v>
      </c>
      <c r="Q40">
        <v>1</v>
      </c>
      <c r="R40" s="59" t="s">
        <v>764</v>
      </c>
      <c r="S40" s="59" t="s">
        <v>765</v>
      </c>
      <c r="T40">
        <v>80</v>
      </c>
      <c r="U40" s="59" t="s">
        <v>77</v>
      </c>
      <c r="V40">
        <v>5435</v>
      </c>
      <c r="W40" s="59"/>
      <c r="X40" s="59" t="s">
        <v>613</v>
      </c>
      <c r="Y40">
        <v>1</v>
      </c>
      <c r="Z40" s="59" t="s">
        <v>614</v>
      </c>
      <c r="AA40" s="59"/>
      <c r="AB40">
        <v>122</v>
      </c>
      <c r="AC40">
        <v>1</v>
      </c>
      <c r="AD40">
        <v>1118</v>
      </c>
      <c r="AE40" s="59" t="s">
        <v>796</v>
      </c>
      <c r="AF40" s="59" t="s">
        <v>59</v>
      </c>
      <c r="AG40">
        <v>59</v>
      </c>
      <c r="AH40" s="59" t="s">
        <v>825</v>
      </c>
      <c r="AI40" s="59" t="s">
        <v>38</v>
      </c>
      <c r="AJ40">
        <v>9014</v>
      </c>
      <c r="AM40" s="59"/>
      <c r="AN40" s="59"/>
      <c r="AQ40" t="str">
        <f t="shared" si="1"/>
        <v>Confrérie du thorium</v>
      </c>
      <c r="AR40">
        <f t="shared" si="0"/>
        <v>9014</v>
      </c>
      <c r="AS40" t="str">
        <f>VLOOKUP(AR40,tableaux!$G$15:$J$23,2,TRUE)</f>
        <v>Honoré</v>
      </c>
      <c r="AT40" s="31" t="str">
        <f>CONCATENATE(AR40-VLOOKUP(AS40,tableaux!$H$15:$K$23,4,FALSE),VLOOKUP(AS40,tableaux!$H$15:$J$23,3,FALSE))</f>
        <v>14/12000</v>
      </c>
    </row>
    <row r="41" spans="1:46" ht="12.75">
      <c r="A41" t="s">
        <v>77</v>
      </c>
      <c r="B41">
        <v>1</v>
      </c>
      <c r="C41" s="59" t="s">
        <v>604</v>
      </c>
      <c r="D41" s="59" t="s">
        <v>792</v>
      </c>
      <c r="E41" s="59" t="s">
        <v>783</v>
      </c>
      <c r="F41" s="59" t="s">
        <v>607</v>
      </c>
      <c r="G41" s="59" t="s">
        <v>607</v>
      </c>
      <c r="H41" s="59" t="s">
        <v>761</v>
      </c>
      <c r="I41" s="59" t="s">
        <v>608</v>
      </c>
      <c r="J41" s="59" t="s">
        <v>762</v>
      </c>
      <c r="K41" s="59" t="s">
        <v>242</v>
      </c>
      <c r="L41">
        <v>8</v>
      </c>
      <c r="M41" s="59" t="s">
        <v>763</v>
      </c>
      <c r="N41" s="59" t="s">
        <v>67</v>
      </c>
      <c r="O41">
        <v>0</v>
      </c>
      <c r="P41" s="59" t="s">
        <v>612</v>
      </c>
      <c r="Q41">
        <v>1</v>
      </c>
      <c r="R41" s="59" t="s">
        <v>764</v>
      </c>
      <c r="S41" s="59" t="s">
        <v>765</v>
      </c>
      <c r="T41">
        <v>80</v>
      </c>
      <c r="U41" s="59" t="s">
        <v>77</v>
      </c>
      <c r="V41">
        <v>5435</v>
      </c>
      <c r="W41" s="59"/>
      <c r="X41" s="59" t="s">
        <v>613</v>
      </c>
      <c r="Y41">
        <v>1</v>
      </c>
      <c r="Z41" s="59" t="s">
        <v>614</v>
      </c>
      <c r="AA41" s="59"/>
      <c r="AB41">
        <v>122</v>
      </c>
      <c r="AC41">
        <v>1</v>
      </c>
      <c r="AD41">
        <v>1118</v>
      </c>
      <c r="AE41" s="59" t="s">
        <v>796</v>
      </c>
      <c r="AF41" s="59" t="s">
        <v>59</v>
      </c>
      <c r="AG41">
        <v>576</v>
      </c>
      <c r="AH41" s="59" t="s">
        <v>823</v>
      </c>
      <c r="AI41" s="59" t="s">
        <v>36</v>
      </c>
      <c r="AJ41">
        <v>42999</v>
      </c>
      <c r="AM41" s="59"/>
      <c r="AN41" s="59"/>
      <c r="AQ41" t="str">
        <f t="shared" si="1"/>
        <v>Les Grumegueules</v>
      </c>
      <c r="AR41">
        <f t="shared" si="0"/>
        <v>42999</v>
      </c>
      <c r="AS41" t="str">
        <f>VLOOKUP(AR41,tableaux!$G$15:$J$23,2,TRUE)</f>
        <v>max.</v>
      </c>
      <c r="AT41" s="31" t="str">
        <f>CONCATENATE(AR41-VLOOKUP(AS41,tableaux!$H$15:$K$23,4,FALSE),VLOOKUP(AS41,tableaux!$H$15:$J$23,3,FALSE))</f>
        <v>999/1000</v>
      </c>
    </row>
    <row r="42" spans="1:46" ht="12.75">
      <c r="A42" t="s">
        <v>77</v>
      </c>
      <c r="B42">
        <v>1</v>
      </c>
      <c r="C42" s="59" t="s">
        <v>604</v>
      </c>
      <c r="D42" s="59" t="s">
        <v>792</v>
      </c>
      <c r="E42" s="59" t="s">
        <v>783</v>
      </c>
      <c r="F42" s="59" t="s">
        <v>607</v>
      </c>
      <c r="G42" s="59" t="s">
        <v>607</v>
      </c>
      <c r="H42" s="59" t="s">
        <v>761</v>
      </c>
      <c r="I42" s="59" t="s">
        <v>608</v>
      </c>
      <c r="J42" s="59" t="s">
        <v>762</v>
      </c>
      <c r="K42" s="59" t="s">
        <v>242</v>
      </c>
      <c r="L42">
        <v>8</v>
      </c>
      <c r="M42" s="59" t="s">
        <v>763</v>
      </c>
      <c r="N42" s="59" t="s">
        <v>67</v>
      </c>
      <c r="O42">
        <v>0</v>
      </c>
      <c r="P42" s="59" t="s">
        <v>612</v>
      </c>
      <c r="Q42">
        <v>1</v>
      </c>
      <c r="R42" s="59" t="s">
        <v>764</v>
      </c>
      <c r="S42" s="59" t="s">
        <v>765</v>
      </c>
      <c r="T42">
        <v>80</v>
      </c>
      <c r="U42" s="59" t="s">
        <v>77</v>
      </c>
      <c r="V42">
        <v>5435</v>
      </c>
      <c r="W42" s="59"/>
      <c r="X42" s="59" t="s">
        <v>613</v>
      </c>
      <c r="Y42">
        <v>1</v>
      </c>
      <c r="Z42" s="59" t="s">
        <v>614</v>
      </c>
      <c r="AA42" s="59"/>
      <c r="AB42">
        <v>122</v>
      </c>
      <c r="AC42">
        <v>1</v>
      </c>
      <c r="AD42">
        <v>1118</v>
      </c>
      <c r="AE42" s="59" t="s">
        <v>796</v>
      </c>
      <c r="AF42" s="59" t="s">
        <v>59</v>
      </c>
      <c r="AG42">
        <v>87</v>
      </c>
      <c r="AH42" s="59" t="s">
        <v>827</v>
      </c>
      <c r="AI42" s="59" t="s">
        <v>62</v>
      </c>
      <c r="AJ42">
        <v>-15025</v>
      </c>
      <c r="AM42" s="59"/>
      <c r="AN42" s="59"/>
      <c r="AQ42" t="str">
        <f t="shared" si="1"/>
        <v>La Voile sanglante</v>
      </c>
      <c r="AR42">
        <f t="shared" si="0"/>
        <v>-15025</v>
      </c>
      <c r="AS42" t="str">
        <f>VLOOKUP(AR42,tableaux!$G$15:$J$23,2,TRUE)</f>
        <v>Haï</v>
      </c>
      <c r="AT42" s="31" t="str">
        <f>CONCATENATE(AR42-VLOOKUP(AS42,tableaux!$H$15:$K$23,4,FALSE),VLOOKUP(AS42,tableaux!$H$15:$J$23,3,FALSE))</f>
        <v>23975/36000</v>
      </c>
    </row>
    <row r="43" spans="1:46" ht="12.75">
      <c r="A43" t="s">
        <v>77</v>
      </c>
      <c r="B43">
        <v>1</v>
      </c>
      <c r="C43" s="59" t="s">
        <v>604</v>
      </c>
      <c r="D43" s="59" t="s">
        <v>792</v>
      </c>
      <c r="E43" s="59" t="s">
        <v>783</v>
      </c>
      <c r="F43" s="59" t="s">
        <v>607</v>
      </c>
      <c r="G43" s="59" t="s">
        <v>607</v>
      </c>
      <c r="H43" s="59" t="s">
        <v>761</v>
      </c>
      <c r="I43" s="59" t="s">
        <v>608</v>
      </c>
      <c r="J43" s="59" t="s">
        <v>762</v>
      </c>
      <c r="K43" s="59" t="s">
        <v>242</v>
      </c>
      <c r="L43">
        <v>8</v>
      </c>
      <c r="M43" s="59" t="s">
        <v>763</v>
      </c>
      <c r="N43" s="59" t="s">
        <v>67</v>
      </c>
      <c r="O43">
        <v>0</v>
      </c>
      <c r="P43" s="59" t="s">
        <v>612</v>
      </c>
      <c r="Q43">
        <v>1</v>
      </c>
      <c r="R43" s="59" t="s">
        <v>764</v>
      </c>
      <c r="S43" s="59" t="s">
        <v>765</v>
      </c>
      <c r="T43">
        <v>80</v>
      </c>
      <c r="U43" s="59" t="s">
        <v>77</v>
      </c>
      <c r="V43">
        <v>5435</v>
      </c>
      <c r="W43" s="59"/>
      <c r="X43" s="59" t="s">
        <v>613</v>
      </c>
      <c r="Y43">
        <v>1</v>
      </c>
      <c r="Z43" s="59" t="s">
        <v>614</v>
      </c>
      <c r="AA43" s="59"/>
      <c r="AB43">
        <v>122</v>
      </c>
      <c r="AC43">
        <v>1</v>
      </c>
      <c r="AD43">
        <v>1118</v>
      </c>
      <c r="AE43" s="59" t="s">
        <v>796</v>
      </c>
      <c r="AF43" s="59" t="s">
        <v>59</v>
      </c>
      <c r="AG43">
        <v>891</v>
      </c>
      <c r="AH43" s="59" t="s">
        <v>826</v>
      </c>
      <c r="AI43" s="59" t="s">
        <v>68</v>
      </c>
      <c r="AK43">
        <v>1</v>
      </c>
      <c r="AL43">
        <v>509</v>
      </c>
      <c r="AM43" s="59" t="s">
        <v>850</v>
      </c>
      <c r="AN43" s="59" t="s">
        <v>17</v>
      </c>
      <c r="AO43">
        <v>3432</v>
      </c>
      <c r="AQ43" t="str">
        <f t="shared" si="1"/>
        <v>La Ligue d'Arathor</v>
      </c>
      <c r="AR43">
        <f t="shared" si="0"/>
        <v>3432</v>
      </c>
      <c r="AS43" t="str">
        <f>VLOOKUP(AR43,tableaux!$G$15:$J$23,2,TRUE)</f>
        <v>Amical</v>
      </c>
      <c r="AT43" s="31" t="str">
        <f>CONCATENATE(AR43-VLOOKUP(AS43,tableaux!$H$15:$K$23,4,FALSE),VLOOKUP(AS43,tableaux!$H$15:$J$23,3,FALSE))</f>
        <v>432/6000</v>
      </c>
    </row>
    <row r="44" spans="1:46" ht="12.75">
      <c r="A44" t="s">
        <v>77</v>
      </c>
      <c r="B44">
        <v>1</v>
      </c>
      <c r="C44" s="59" t="s">
        <v>604</v>
      </c>
      <c r="D44" s="59" t="s">
        <v>792</v>
      </c>
      <c r="E44" s="59" t="s">
        <v>783</v>
      </c>
      <c r="F44" s="59" t="s">
        <v>607</v>
      </c>
      <c r="G44" s="59" t="s">
        <v>607</v>
      </c>
      <c r="H44" s="59" t="s">
        <v>761</v>
      </c>
      <c r="I44" s="59" t="s">
        <v>608</v>
      </c>
      <c r="J44" s="59" t="s">
        <v>762</v>
      </c>
      <c r="K44" s="59" t="s">
        <v>242</v>
      </c>
      <c r="L44">
        <v>8</v>
      </c>
      <c r="M44" s="59" t="s">
        <v>763</v>
      </c>
      <c r="N44" s="59" t="s">
        <v>67</v>
      </c>
      <c r="O44">
        <v>0</v>
      </c>
      <c r="P44" s="59" t="s">
        <v>612</v>
      </c>
      <c r="Q44">
        <v>1</v>
      </c>
      <c r="R44" s="59" t="s">
        <v>764</v>
      </c>
      <c r="S44" s="59" t="s">
        <v>765</v>
      </c>
      <c r="T44">
        <v>80</v>
      </c>
      <c r="U44" s="59" t="s">
        <v>77</v>
      </c>
      <c r="V44">
        <v>5435</v>
      </c>
      <c r="W44" s="59"/>
      <c r="X44" s="59" t="s">
        <v>613</v>
      </c>
      <c r="Y44">
        <v>1</v>
      </c>
      <c r="Z44" s="59" t="s">
        <v>614</v>
      </c>
      <c r="AA44" s="59"/>
      <c r="AB44">
        <v>122</v>
      </c>
      <c r="AC44">
        <v>1</v>
      </c>
      <c r="AD44">
        <v>1118</v>
      </c>
      <c r="AE44" s="59" t="s">
        <v>796</v>
      </c>
      <c r="AF44" s="59" t="s">
        <v>59</v>
      </c>
      <c r="AG44">
        <v>891</v>
      </c>
      <c r="AH44" s="59" t="s">
        <v>826</v>
      </c>
      <c r="AI44" s="59" t="s">
        <v>68</v>
      </c>
      <c r="AK44">
        <v>1</v>
      </c>
      <c r="AL44">
        <v>890</v>
      </c>
      <c r="AM44" s="59" t="s">
        <v>851</v>
      </c>
      <c r="AN44" s="59" t="s">
        <v>18</v>
      </c>
      <c r="AO44">
        <v>2090</v>
      </c>
      <c r="AQ44" t="str">
        <f t="shared" si="1"/>
        <v>Sentinelles d'Aile-argent</v>
      </c>
      <c r="AR44">
        <f t="shared" si="0"/>
        <v>2090</v>
      </c>
      <c r="AS44" t="str">
        <f>VLOOKUP(AR44,tableaux!$G$15:$J$23,2,TRUE)</f>
        <v>Neutre</v>
      </c>
      <c r="AT44" s="31" t="str">
        <f>CONCATENATE(AR44-VLOOKUP(AS44,tableaux!$H$15:$K$23,4,FALSE),VLOOKUP(AS44,tableaux!$H$15:$J$23,3,FALSE))</f>
        <v>2090/3000</v>
      </c>
    </row>
    <row r="45" spans="1:46" ht="12.75">
      <c r="A45" t="s">
        <v>77</v>
      </c>
      <c r="B45">
        <v>1</v>
      </c>
      <c r="C45" s="59" t="s">
        <v>604</v>
      </c>
      <c r="D45" s="59" t="s">
        <v>792</v>
      </c>
      <c r="E45" s="59" t="s">
        <v>783</v>
      </c>
      <c r="F45" s="59" t="s">
        <v>607</v>
      </c>
      <c r="G45" s="59" t="s">
        <v>607</v>
      </c>
      <c r="H45" s="59" t="s">
        <v>761</v>
      </c>
      <c r="I45" s="59" t="s">
        <v>608</v>
      </c>
      <c r="J45" s="59" t="s">
        <v>762</v>
      </c>
      <c r="K45" s="59" t="s">
        <v>242</v>
      </c>
      <c r="L45">
        <v>8</v>
      </c>
      <c r="M45" s="59" t="s">
        <v>763</v>
      </c>
      <c r="N45" s="59" t="s">
        <v>67</v>
      </c>
      <c r="O45">
        <v>0</v>
      </c>
      <c r="P45" s="59" t="s">
        <v>612</v>
      </c>
      <c r="Q45">
        <v>1</v>
      </c>
      <c r="R45" s="59" t="s">
        <v>764</v>
      </c>
      <c r="S45" s="59" t="s">
        <v>765</v>
      </c>
      <c r="T45">
        <v>80</v>
      </c>
      <c r="U45" s="59" t="s">
        <v>77</v>
      </c>
      <c r="V45">
        <v>5435</v>
      </c>
      <c r="W45" s="59"/>
      <c r="X45" s="59" t="s">
        <v>613</v>
      </c>
      <c r="Y45">
        <v>1</v>
      </c>
      <c r="Z45" s="59" t="s">
        <v>614</v>
      </c>
      <c r="AA45" s="59"/>
      <c r="AB45">
        <v>122</v>
      </c>
      <c r="AC45">
        <v>1</v>
      </c>
      <c r="AD45">
        <v>1118</v>
      </c>
      <c r="AE45" s="59" t="s">
        <v>796</v>
      </c>
      <c r="AF45" s="59" t="s">
        <v>59</v>
      </c>
      <c r="AG45">
        <v>891</v>
      </c>
      <c r="AH45" s="59" t="s">
        <v>826</v>
      </c>
      <c r="AI45" s="59" t="s">
        <v>68</v>
      </c>
      <c r="AK45">
        <v>1</v>
      </c>
      <c r="AL45">
        <v>730</v>
      </c>
      <c r="AM45" s="59" t="s">
        <v>849</v>
      </c>
      <c r="AN45" s="59" t="s">
        <v>19</v>
      </c>
      <c r="AO45">
        <v>36628</v>
      </c>
      <c r="AQ45" t="str">
        <f t="shared" si="1"/>
        <v>Garde Foudrepique</v>
      </c>
      <c r="AR45">
        <f t="shared" si="0"/>
        <v>36628</v>
      </c>
      <c r="AS45" t="str">
        <f>VLOOKUP(AR45,tableaux!$G$15:$J$23,2,TRUE)</f>
        <v>Révéré</v>
      </c>
      <c r="AT45" s="31" t="str">
        <f>CONCATENATE(AR45-VLOOKUP(AS45,tableaux!$H$15:$K$23,4,FALSE),VLOOKUP(AS45,tableaux!$H$15:$J$23,3,FALSE))</f>
        <v>15628/21000</v>
      </c>
    </row>
    <row r="46" spans="1:46" ht="12.75">
      <c r="A46" t="s">
        <v>77</v>
      </c>
      <c r="B46">
        <v>1</v>
      </c>
      <c r="C46" s="59" t="s">
        <v>604</v>
      </c>
      <c r="D46" s="59" t="s">
        <v>792</v>
      </c>
      <c r="E46" s="59" t="s">
        <v>783</v>
      </c>
      <c r="F46" s="59" t="s">
        <v>607</v>
      </c>
      <c r="G46" s="59" t="s">
        <v>607</v>
      </c>
      <c r="H46" s="59" t="s">
        <v>761</v>
      </c>
      <c r="I46" s="59" t="s">
        <v>608</v>
      </c>
      <c r="J46" s="59" t="s">
        <v>762</v>
      </c>
      <c r="K46" s="59" t="s">
        <v>242</v>
      </c>
      <c r="L46">
        <v>8</v>
      </c>
      <c r="M46" s="59" t="s">
        <v>763</v>
      </c>
      <c r="N46" s="59" t="s">
        <v>67</v>
      </c>
      <c r="O46">
        <v>0</v>
      </c>
      <c r="P46" s="59" t="s">
        <v>612</v>
      </c>
      <c r="Q46">
        <v>1</v>
      </c>
      <c r="R46" s="59" t="s">
        <v>764</v>
      </c>
      <c r="S46" s="59" t="s">
        <v>765</v>
      </c>
      <c r="T46">
        <v>80</v>
      </c>
      <c r="U46" s="59" t="s">
        <v>77</v>
      </c>
      <c r="V46">
        <v>5435</v>
      </c>
      <c r="W46" s="59"/>
      <c r="X46" s="59" t="s">
        <v>613</v>
      </c>
      <c r="Y46">
        <v>1</v>
      </c>
      <c r="Z46" s="59" t="s">
        <v>614</v>
      </c>
      <c r="AA46" s="59"/>
      <c r="AB46">
        <v>122</v>
      </c>
      <c r="AC46">
        <v>1</v>
      </c>
      <c r="AD46">
        <v>1118</v>
      </c>
      <c r="AE46" s="59" t="s">
        <v>796</v>
      </c>
      <c r="AF46" s="59" t="s">
        <v>59</v>
      </c>
      <c r="AG46">
        <v>809</v>
      </c>
      <c r="AH46" s="59" t="s">
        <v>822</v>
      </c>
      <c r="AI46" s="59" t="s">
        <v>60</v>
      </c>
      <c r="AJ46">
        <v>220</v>
      </c>
      <c r="AM46" s="59"/>
      <c r="AN46" s="59"/>
      <c r="AQ46" t="str">
        <f t="shared" si="1"/>
        <v>Shen'dralar</v>
      </c>
      <c r="AR46">
        <f t="shared" si="0"/>
        <v>220</v>
      </c>
      <c r="AS46" t="str">
        <f>VLOOKUP(AR46,tableaux!$G$15:$J$23,2,TRUE)</f>
        <v>Neutre</v>
      </c>
      <c r="AT46" s="31" t="str">
        <f>CONCATENATE(AR46-VLOOKUP(AS46,tableaux!$H$15:$K$23,4,FALSE),VLOOKUP(AS46,tableaux!$H$15:$J$23,3,FALSE))</f>
        <v>220/3000</v>
      </c>
    </row>
    <row r="47" spans="1:46" ht="12.75">
      <c r="A47" t="s">
        <v>77</v>
      </c>
      <c r="B47">
        <v>1</v>
      </c>
      <c r="C47" s="59" t="s">
        <v>604</v>
      </c>
      <c r="D47" s="59" t="s">
        <v>792</v>
      </c>
      <c r="E47" s="59" t="s">
        <v>783</v>
      </c>
      <c r="F47" s="59" t="s">
        <v>607</v>
      </c>
      <c r="G47" s="59" t="s">
        <v>607</v>
      </c>
      <c r="H47" s="59" t="s">
        <v>761</v>
      </c>
      <c r="I47" s="59" t="s">
        <v>608</v>
      </c>
      <c r="J47" s="59" t="s">
        <v>762</v>
      </c>
      <c r="K47" s="59" t="s">
        <v>242</v>
      </c>
      <c r="L47">
        <v>8</v>
      </c>
      <c r="M47" s="59" t="s">
        <v>763</v>
      </c>
      <c r="N47" s="59" t="s">
        <v>67</v>
      </c>
      <c r="O47">
        <v>0</v>
      </c>
      <c r="P47" s="59" t="s">
        <v>612</v>
      </c>
      <c r="Q47">
        <v>1</v>
      </c>
      <c r="R47" s="59" t="s">
        <v>764</v>
      </c>
      <c r="S47" s="59" t="s">
        <v>765</v>
      </c>
      <c r="T47">
        <v>80</v>
      </c>
      <c r="U47" s="59" t="s">
        <v>77</v>
      </c>
      <c r="V47">
        <v>5435</v>
      </c>
      <c r="W47" s="59"/>
      <c r="X47" s="59" t="s">
        <v>613</v>
      </c>
      <c r="Y47">
        <v>1</v>
      </c>
      <c r="Z47" s="59" t="s">
        <v>614</v>
      </c>
      <c r="AA47" s="59"/>
      <c r="AB47">
        <v>122</v>
      </c>
      <c r="AC47">
        <v>1</v>
      </c>
      <c r="AD47">
        <v>1118</v>
      </c>
      <c r="AE47" s="59" t="s">
        <v>796</v>
      </c>
      <c r="AF47" s="59" t="s">
        <v>59</v>
      </c>
      <c r="AG47">
        <v>529</v>
      </c>
      <c r="AH47" s="59" t="s">
        <v>831</v>
      </c>
      <c r="AI47" s="59" t="s">
        <v>39</v>
      </c>
      <c r="AJ47">
        <v>42999</v>
      </c>
      <c r="AM47" s="59"/>
      <c r="AN47" s="59"/>
      <c r="AQ47" t="str">
        <f t="shared" si="1"/>
        <v>Aube d'argent</v>
      </c>
      <c r="AR47">
        <f t="shared" si="0"/>
        <v>42999</v>
      </c>
      <c r="AS47" t="str">
        <f>VLOOKUP(AR47,tableaux!$G$15:$J$23,2,TRUE)</f>
        <v>max.</v>
      </c>
      <c r="AT47" s="31" t="str">
        <f>CONCATENATE(AR47-VLOOKUP(AS47,tableaux!$H$15:$K$23,4,FALSE),VLOOKUP(AS47,tableaux!$H$15:$J$23,3,FALSE))</f>
        <v>999/1000</v>
      </c>
    </row>
    <row r="48" spans="1:46" ht="12.75">
      <c r="A48" t="s">
        <v>77</v>
      </c>
      <c r="B48">
        <v>1</v>
      </c>
      <c r="C48" s="59" t="s">
        <v>604</v>
      </c>
      <c r="D48" s="59" t="s">
        <v>792</v>
      </c>
      <c r="E48" s="59" t="s">
        <v>783</v>
      </c>
      <c r="F48" s="59" t="s">
        <v>607</v>
      </c>
      <c r="G48" s="59" t="s">
        <v>607</v>
      </c>
      <c r="H48" s="59" t="s">
        <v>761</v>
      </c>
      <c r="I48" s="59" t="s">
        <v>608</v>
      </c>
      <c r="J48" s="59" t="s">
        <v>762</v>
      </c>
      <c r="K48" s="59" t="s">
        <v>242</v>
      </c>
      <c r="L48">
        <v>8</v>
      </c>
      <c r="M48" s="59" t="s">
        <v>763</v>
      </c>
      <c r="N48" s="59" t="s">
        <v>67</v>
      </c>
      <c r="O48">
        <v>0</v>
      </c>
      <c r="P48" s="59" t="s">
        <v>612</v>
      </c>
      <c r="Q48">
        <v>1</v>
      </c>
      <c r="R48" s="59" t="s">
        <v>764</v>
      </c>
      <c r="S48" s="59" t="s">
        <v>765</v>
      </c>
      <c r="T48">
        <v>80</v>
      </c>
      <c r="U48" s="59" t="s">
        <v>77</v>
      </c>
      <c r="V48">
        <v>5435</v>
      </c>
      <c r="W48" s="59"/>
      <c r="X48" s="59" t="s">
        <v>613</v>
      </c>
      <c r="Y48">
        <v>1</v>
      </c>
      <c r="Z48" s="59" t="s">
        <v>614</v>
      </c>
      <c r="AA48" s="59"/>
      <c r="AB48">
        <v>122</v>
      </c>
      <c r="AC48">
        <v>1</v>
      </c>
      <c r="AD48">
        <v>1118</v>
      </c>
      <c r="AE48" s="59" t="s">
        <v>796</v>
      </c>
      <c r="AF48" s="59" t="s">
        <v>59</v>
      </c>
      <c r="AG48">
        <v>349</v>
      </c>
      <c r="AH48" s="59" t="s">
        <v>828</v>
      </c>
      <c r="AI48" s="59" t="s">
        <v>64</v>
      </c>
      <c r="AJ48">
        <v>11</v>
      </c>
      <c r="AM48" s="59"/>
      <c r="AN48" s="59"/>
      <c r="AQ48" t="str">
        <f t="shared" si="1"/>
        <v>Ravenholdt</v>
      </c>
      <c r="AR48">
        <f t="shared" si="0"/>
        <v>11</v>
      </c>
      <c r="AS48" t="str">
        <f>VLOOKUP(AR48,tableaux!$G$15:$J$23,2,TRUE)</f>
        <v>Neutre</v>
      </c>
      <c r="AT48" s="31" t="str">
        <f>CONCATENATE(AR48-VLOOKUP(AS48,tableaux!$H$15:$K$23,4,FALSE),VLOOKUP(AS48,tableaux!$H$15:$J$23,3,FALSE))</f>
        <v>11/3000</v>
      </c>
    </row>
    <row r="49" spans="1:46" ht="12.75">
      <c r="A49" t="s">
        <v>77</v>
      </c>
      <c r="B49">
        <v>1</v>
      </c>
      <c r="C49" s="59" t="s">
        <v>604</v>
      </c>
      <c r="D49" s="59" t="s">
        <v>792</v>
      </c>
      <c r="E49" s="59" t="s">
        <v>783</v>
      </c>
      <c r="F49" s="59" t="s">
        <v>607</v>
      </c>
      <c r="G49" s="59" t="s">
        <v>607</v>
      </c>
      <c r="H49" s="59" t="s">
        <v>761</v>
      </c>
      <c r="I49" s="59" t="s">
        <v>608</v>
      </c>
      <c r="J49" s="59" t="s">
        <v>762</v>
      </c>
      <c r="K49" s="59" t="s">
        <v>242</v>
      </c>
      <c r="L49">
        <v>8</v>
      </c>
      <c r="M49" s="59" t="s">
        <v>763</v>
      </c>
      <c r="N49" s="59" t="s">
        <v>67</v>
      </c>
      <c r="O49">
        <v>0</v>
      </c>
      <c r="P49" s="59" t="s">
        <v>612</v>
      </c>
      <c r="Q49">
        <v>1</v>
      </c>
      <c r="R49" s="59" t="s">
        <v>764</v>
      </c>
      <c r="S49" s="59" t="s">
        <v>765</v>
      </c>
      <c r="T49">
        <v>80</v>
      </c>
      <c r="U49" s="59" t="s">
        <v>77</v>
      </c>
      <c r="V49">
        <v>5435</v>
      </c>
      <c r="W49" s="59"/>
      <c r="X49" s="59" t="s">
        <v>613</v>
      </c>
      <c r="Y49">
        <v>1</v>
      </c>
      <c r="Z49" s="59" t="s">
        <v>614</v>
      </c>
      <c r="AA49" s="59"/>
      <c r="AB49">
        <v>122</v>
      </c>
      <c r="AC49">
        <v>1</v>
      </c>
      <c r="AD49">
        <v>1118</v>
      </c>
      <c r="AE49" s="59" t="s">
        <v>796</v>
      </c>
      <c r="AF49" s="59" t="s">
        <v>59</v>
      </c>
      <c r="AG49">
        <v>910</v>
      </c>
      <c r="AH49" s="59" t="s">
        <v>829</v>
      </c>
      <c r="AI49" s="59" t="s">
        <v>66</v>
      </c>
      <c r="AJ49">
        <v>-41505</v>
      </c>
      <c r="AM49" s="59"/>
      <c r="AN49" s="59"/>
      <c r="AQ49" t="str">
        <f t="shared" si="1"/>
        <v>Progéniture de Nozdormu</v>
      </c>
      <c r="AR49">
        <f t="shared" si="0"/>
        <v>-41505</v>
      </c>
      <c r="AS49" t="e">
        <f>VLOOKUP(AR49,tableaux!$G$15:$J$23,2,TRUE)</f>
        <v>#N/A</v>
      </c>
      <c r="AT49" s="31" t="e">
        <f>CONCATENATE(AR49-VLOOKUP(AS49,tableaux!$H$15:$K$23,4,FALSE),VLOOKUP(AS49,tableaux!$H$15:$J$23,3,FALSE))</f>
        <v>#N/A</v>
      </c>
    </row>
    <row r="50" spans="1:46" ht="12.75">
      <c r="A50" t="s">
        <v>77</v>
      </c>
      <c r="B50">
        <v>1</v>
      </c>
      <c r="C50" s="59" t="s">
        <v>604</v>
      </c>
      <c r="D50" s="59" t="s">
        <v>792</v>
      </c>
      <c r="E50" s="59" t="s">
        <v>783</v>
      </c>
      <c r="F50" s="59" t="s">
        <v>607</v>
      </c>
      <c r="G50" s="59" t="s">
        <v>607</v>
      </c>
      <c r="H50" s="59" t="s">
        <v>761</v>
      </c>
      <c r="I50" s="59" t="s">
        <v>608</v>
      </c>
      <c r="J50" s="59" t="s">
        <v>762</v>
      </c>
      <c r="K50" s="59" t="s">
        <v>242</v>
      </c>
      <c r="L50">
        <v>8</v>
      </c>
      <c r="M50" s="59" t="s">
        <v>763</v>
      </c>
      <c r="N50" s="59" t="s">
        <v>67</v>
      </c>
      <c r="O50">
        <v>0</v>
      </c>
      <c r="P50" s="59" t="s">
        <v>612</v>
      </c>
      <c r="Q50">
        <v>1</v>
      </c>
      <c r="R50" s="59" t="s">
        <v>764</v>
      </c>
      <c r="S50" s="59" t="s">
        <v>765</v>
      </c>
      <c r="T50">
        <v>80</v>
      </c>
      <c r="U50" s="59" t="s">
        <v>77</v>
      </c>
      <c r="V50">
        <v>5435</v>
      </c>
      <c r="W50" s="59"/>
      <c r="X50" s="59" t="s">
        <v>613</v>
      </c>
      <c r="Y50">
        <v>1</v>
      </c>
      <c r="Z50" s="59" t="s">
        <v>614</v>
      </c>
      <c r="AA50" s="59"/>
      <c r="AB50">
        <v>122</v>
      </c>
      <c r="AC50">
        <v>1</v>
      </c>
      <c r="AD50">
        <v>1118</v>
      </c>
      <c r="AE50" s="59" t="s">
        <v>796</v>
      </c>
      <c r="AF50" s="59" t="s">
        <v>59</v>
      </c>
      <c r="AG50">
        <v>169</v>
      </c>
      <c r="AH50" s="59" t="s">
        <v>830</v>
      </c>
      <c r="AI50" s="59" t="s">
        <v>69</v>
      </c>
      <c r="AK50">
        <v>1</v>
      </c>
      <c r="AL50">
        <v>369</v>
      </c>
      <c r="AM50" s="59" t="s">
        <v>852</v>
      </c>
      <c r="AN50" s="59" t="s">
        <v>70</v>
      </c>
      <c r="AO50">
        <v>9499</v>
      </c>
      <c r="AQ50" t="str">
        <f t="shared" si="1"/>
        <v>Gadgetzan</v>
      </c>
      <c r="AR50">
        <f t="shared" si="0"/>
        <v>9499</v>
      </c>
      <c r="AS50" t="str">
        <f>VLOOKUP(AR50,tableaux!$G$15:$J$23,2,TRUE)</f>
        <v>Honoré</v>
      </c>
      <c r="AT50" s="31" t="str">
        <f>CONCATENATE(AR50-VLOOKUP(AS50,tableaux!$H$15:$K$23,4,FALSE),VLOOKUP(AS50,tableaux!$H$15:$J$23,3,FALSE))</f>
        <v>499/12000</v>
      </c>
    </row>
    <row r="51" spans="1:46" ht="12.75">
      <c r="A51" t="s">
        <v>77</v>
      </c>
      <c r="B51">
        <v>1</v>
      </c>
      <c r="C51" s="59" t="s">
        <v>604</v>
      </c>
      <c r="D51" s="59" t="s">
        <v>792</v>
      </c>
      <c r="E51" s="59" t="s">
        <v>783</v>
      </c>
      <c r="F51" s="59" t="s">
        <v>607</v>
      </c>
      <c r="G51" s="59" t="s">
        <v>607</v>
      </c>
      <c r="H51" s="59" t="s">
        <v>761</v>
      </c>
      <c r="I51" s="59" t="s">
        <v>608</v>
      </c>
      <c r="J51" s="59" t="s">
        <v>762</v>
      </c>
      <c r="K51" s="59" t="s">
        <v>242</v>
      </c>
      <c r="L51">
        <v>8</v>
      </c>
      <c r="M51" s="59" t="s">
        <v>763</v>
      </c>
      <c r="N51" s="59" t="s">
        <v>67</v>
      </c>
      <c r="O51">
        <v>0</v>
      </c>
      <c r="P51" s="59" t="s">
        <v>612</v>
      </c>
      <c r="Q51">
        <v>1</v>
      </c>
      <c r="R51" s="59" t="s">
        <v>764</v>
      </c>
      <c r="S51" s="59" t="s">
        <v>765</v>
      </c>
      <c r="T51">
        <v>80</v>
      </c>
      <c r="U51" s="59" t="s">
        <v>77</v>
      </c>
      <c r="V51">
        <v>5435</v>
      </c>
      <c r="W51" s="59"/>
      <c r="X51" s="59" t="s">
        <v>613</v>
      </c>
      <c r="Y51">
        <v>1</v>
      </c>
      <c r="Z51" s="59" t="s">
        <v>614</v>
      </c>
      <c r="AA51" s="59"/>
      <c r="AB51">
        <v>122</v>
      </c>
      <c r="AC51">
        <v>1</v>
      </c>
      <c r="AD51">
        <v>1118</v>
      </c>
      <c r="AE51" s="59" t="s">
        <v>796</v>
      </c>
      <c r="AF51" s="59" t="s">
        <v>59</v>
      </c>
      <c r="AG51">
        <v>169</v>
      </c>
      <c r="AH51" s="59" t="s">
        <v>830</v>
      </c>
      <c r="AI51" s="59" t="s">
        <v>69</v>
      </c>
      <c r="AK51">
        <v>1</v>
      </c>
      <c r="AL51">
        <v>21</v>
      </c>
      <c r="AM51" s="59" t="s">
        <v>853</v>
      </c>
      <c r="AN51" s="59" t="s">
        <v>71</v>
      </c>
      <c r="AO51">
        <v>7773</v>
      </c>
      <c r="AQ51" t="str">
        <f t="shared" si="1"/>
        <v>Baie-du-Butin</v>
      </c>
      <c r="AR51">
        <f t="shared" si="0"/>
        <v>7773</v>
      </c>
      <c r="AS51" t="str">
        <f>VLOOKUP(AR51,tableaux!$G$15:$J$23,2,TRUE)</f>
        <v>Amical</v>
      </c>
      <c r="AT51" s="31" t="str">
        <f>CONCATENATE(AR51-VLOOKUP(AS51,tableaux!$H$15:$K$23,4,FALSE),VLOOKUP(AS51,tableaux!$H$15:$J$23,3,FALSE))</f>
        <v>4773/6000</v>
      </c>
    </row>
    <row r="52" spans="1:46" ht="12.75">
      <c r="A52" t="s">
        <v>77</v>
      </c>
      <c r="B52">
        <v>1</v>
      </c>
      <c r="C52" s="59" t="s">
        <v>604</v>
      </c>
      <c r="D52" s="59" t="s">
        <v>792</v>
      </c>
      <c r="E52" s="59" t="s">
        <v>783</v>
      </c>
      <c r="F52" s="59" t="s">
        <v>607</v>
      </c>
      <c r="G52" s="59" t="s">
        <v>607</v>
      </c>
      <c r="H52" s="59" t="s">
        <v>761</v>
      </c>
      <c r="I52" s="59" t="s">
        <v>608</v>
      </c>
      <c r="J52" s="59" t="s">
        <v>762</v>
      </c>
      <c r="K52" s="59" t="s">
        <v>242</v>
      </c>
      <c r="L52">
        <v>8</v>
      </c>
      <c r="M52" s="59" t="s">
        <v>763</v>
      </c>
      <c r="N52" s="59" t="s">
        <v>67</v>
      </c>
      <c r="O52">
        <v>0</v>
      </c>
      <c r="P52" s="59" t="s">
        <v>612</v>
      </c>
      <c r="Q52">
        <v>1</v>
      </c>
      <c r="R52" s="59" t="s">
        <v>764</v>
      </c>
      <c r="S52" s="59" t="s">
        <v>765</v>
      </c>
      <c r="T52">
        <v>80</v>
      </c>
      <c r="U52" s="59" t="s">
        <v>77</v>
      </c>
      <c r="V52">
        <v>5435</v>
      </c>
      <c r="W52" s="59"/>
      <c r="X52" s="59" t="s">
        <v>613</v>
      </c>
      <c r="Y52">
        <v>1</v>
      </c>
      <c r="Z52" s="59" t="s">
        <v>614</v>
      </c>
      <c r="AA52" s="59"/>
      <c r="AB52">
        <v>122</v>
      </c>
      <c r="AC52">
        <v>1</v>
      </c>
      <c r="AD52">
        <v>1118</v>
      </c>
      <c r="AE52" s="59" t="s">
        <v>796</v>
      </c>
      <c r="AF52" s="59" t="s">
        <v>59</v>
      </c>
      <c r="AG52">
        <v>169</v>
      </c>
      <c r="AH52" s="59" t="s">
        <v>830</v>
      </c>
      <c r="AI52" s="59" t="s">
        <v>69</v>
      </c>
      <c r="AK52">
        <v>1</v>
      </c>
      <c r="AL52">
        <v>577</v>
      </c>
      <c r="AM52" s="59" t="s">
        <v>855</v>
      </c>
      <c r="AN52" s="59" t="s">
        <v>73</v>
      </c>
      <c r="AO52">
        <v>7308</v>
      </c>
      <c r="AQ52" t="str">
        <f t="shared" si="1"/>
        <v>Long-guet</v>
      </c>
      <c r="AR52">
        <f t="shared" si="0"/>
        <v>7308</v>
      </c>
      <c r="AS52" t="str">
        <f>VLOOKUP(AR52,tableaux!$G$15:$J$23,2,TRUE)</f>
        <v>Amical</v>
      </c>
      <c r="AT52" s="31" t="str">
        <f>CONCATENATE(AR52-VLOOKUP(AS52,tableaux!$H$15:$K$23,4,FALSE),VLOOKUP(AS52,tableaux!$H$15:$J$23,3,FALSE))</f>
        <v>4308/6000</v>
      </c>
    </row>
    <row r="53" spans="1:46" ht="12.75">
      <c r="A53" t="s">
        <v>77</v>
      </c>
      <c r="B53">
        <v>1</v>
      </c>
      <c r="C53" s="59" t="s">
        <v>604</v>
      </c>
      <c r="D53" s="59" t="s">
        <v>792</v>
      </c>
      <c r="E53" s="59" t="s">
        <v>783</v>
      </c>
      <c r="F53" s="59" t="s">
        <v>607</v>
      </c>
      <c r="G53" s="59" t="s">
        <v>607</v>
      </c>
      <c r="H53" s="59" t="s">
        <v>761</v>
      </c>
      <c r="I53" s="59" t="s">
        <v>608</v>
      </c>
      <c r="J53" s="59" t="s">
        <v>762</v>
      </c>
      <c r="K53" s="59" t="s">
        <v>242</v>
      </c>
      <c r="L53">
        <v>8</v>
      </c>
      <c r="M53" s="59" t="s">
        <v>763</v>
      </c>
      <c r="N53" s="59" t="s">
        <v>67</v>
      </c>
      <c r="O53">
        <v>0</v>
      </c>
      <c r="P53" s="59" t="s">
        <v>612</v>
      </c>
      <c r="Q53">
        <v>1</v>
      </c>
      <c r="R53" s="59" t="s">
        <v>764</v>
      </c>
      <c r="S53" s="59" t="s">
        <v>765</v>
      </c>
      <c r="T53">
        <v>80</v>
      </c>
      <c r="U53" s="59" t="s">
        <v>77</v>
      </c>
      <c r="V53">
        <v>5435</v>
      </c>
      <c r="W53" s="59"/>
      <c r="X53" s="59" t="s">
        <v>613</v>
      </c>
      <c r="Y53">
        <v>1</v>
      </c>
      <c r="Z53" s="59" t="s">
        <v>614</v>
      </c>
      <c r="AA53" s="59"/>
      <c r="AB53">
        <v>122</v>
      </c>
      <c r="AC53">
        <v>1</v>
      </c>
      <c r="AD53">
        <v>1118</v>
      </c>
      <c r="AE53" s="59" t="s">
        <v>796</v>
      </c>
      <c r="AF53" s="59" t="s">
        <v>59</v>
      </c>
      <c r="AG53">
        <v>169</v>
      </c>
      <c r="AH53" s="59" t="s">
        <v>830</v>
      </c>
      <c r="AI53" s="59" t="s">
        <v>69</v>
      </c>
      <c r="AK53">
        <v>1</v>
      </c>
      <c r="AL53">
        <v>470</v>
      </c>
      <c r="AM53" s="59" t="s">
        <v>854</v>
      </c>
      <c r="AN53" s="59" t="s">
        <v>72</v>
      </c>
      <c r="AO53">
        <v>6978</v>
      </c>
      <c r="AQ53" t="str">
        <f t="shared" si="1"/>
        <v>Cabestan</v>
      </c>
      <c r="AR53">
        <f t="shared" si="0"/>
        <v>6978</v>
      </c>
      <c r="AS53" t="str">
        <f>VLOOKUP(AR53,tableaux!$G$15:$J$23,2,TRUE)</f>
        <v>Amical</v>
      </c>
      <c r="AT53" s="31" t="str">
        <f>CONCATENATE(AR53-VLOOKUP(AS53,tableaux!$H$15:$K$23,4,FALSE),VLOOKUP(AS53,tableaux!$H$15:$J$23,3,FALSE))</f>
        <v>3978/6000</v>
      </c>
    </row>
    <row r="54" spans="43:46" ht="12.75">
      <c r="AQ54" s="2" t="s">
        <v>67</v>
      </c>
      <c r="AR54">
        <f>VLOOKUP(AQ54,$AI$2:$AJ$53,2,FALSE)</f>
        <v>22649</v>
      </c>
      <c r="AS54" t="str">
        <f>VLOOKUP(AR54,tableaux!$G$15:$J$23,2,TRUE)</f>
        <v>Révéré</v>
      </c>
      <c r="AT54" s="31" t="str">
        <f>CONCATENATE(AR54-VLOOKUP(AS54,tableaux!$H$15:$K$23,4,FALSE),VLOOKUP(AS54,tableaux!$H$15:$J$23,3,FALSE))</f>
        <v>1649/21000</v>
      </c>
    </row>
    <row r="55" spans="43:46" ht="12.75">
      <c r="AQ55" s="2" t="s">
        <v>45</v>
      </c>
      <c r="AR55">
        <f>VLOOKUP(AQ55,$AI$2:$AJ$53,2,FALSE)</f>
        <v>42999</v>
      </c>
      <c r="AS55" t="str">
        <f>VLOOKUP(AR55,tableaux!$G$15:$J$23,2,TRUE)</f>
        <v>max.</v>
      </c>
      <c r="AT55" s="31" t="str">
        <f>CONCATENATE(AR55-VLOOKUP(AS55,tableaux!$H$15:$K$23,4,FALSE),VLOOKUP(AS55,tableaux!$H$15:$J$23,3,FALSE))</f>
        <v>999/1000</v>
      </c>
    </row>
    <row r="56" spans="3:46" ht="12.75">
      <c r="C56" s="59"/>
      <c r="D56" s="59"/>
      <c r="E56" s="59"/>
      <c r="F56" s="59"/>
      <c r="G56" s="59"/>
      <c r="H56" s="59"/>
      <c r="I56" s="59"/>
      <c r="J56" s="59"/>
      <c r="K56" s="59"/>
      <c r="M56" s="59"/>
      <c r="N56" s="59"/>
      <c r="P56" s="59"/>
      <c r="R56" s="59"/>
      <c r="S56" s="59"/>
      <c r="U56" s="59"/>
      <c r="W56" s="59"/>
      <c r="X56" s="59"/>
      <c r="Z56" s="59"/>
      <c r="AA56" s="59"/>
      <c r="AE56" s="59"/>
      <c r="AF56" s="59"/>
      <c r="AH56" s="59"/>
      <c r="AI56" s="59"/>
      <c r="AM56" s="59"/>
      <c r="AN56" s="59"/>
      <c r="AQ56" s="2"/>
      <c r="AT56" s="31"/>
    </row>
    <row r="57" spans="1:88" ht="12.75">
      <c r="A57" t="s">
        <v>76</v>
      </c>
      <c r="B57" t="s">
        <v>349</v>
      </c>
      <c r="C57" t="s">
        <v>350</v>
      </c>
      <c r="D57" t="s">
        <v>351</v>
      </c>
      <c r="E57" t="s">
        <v>352</v>
      </c>
      <c r="F57" t="s">
        <v>353</v>
      </c>
      <c r="G57" t="s">
        <v>354</v>
      </c>
      <c r="H57" t="s">
        <v>355</v>
      </c>
      <c r="I57" t="s">
        <v>356</v>
      </c>
      <c r="J57" t="s">
        <v>357</v>
      </c>
      <c r="K57" t="s">
        <v>358</v>
      </c>
      <c r="L57" t="s">
        <v>359</v>
      </c>
      <c r="M57" t="s">
        <v>360</v>
      </c>
      <c r="N57" t="s">
        <v>361</v>
      </c>
      <c r="O57" t="s">
        <v>362</v>
      </c>
      <c r="P57" t="s">
        <v>363</v>
      </c>
      <c r="Q57" t="s">
        <v>364</v>
      </c>
      <c r="R57" t="s">
        <v>365</v>
      </c>
      <c r="S57" t="s">
        <v>366</v>
      </c>
      <c r="T57" t="s">
        <v>368</v>
      </c>
      <c r="U57" t="s">
        <v>369</v>
      </c>
      <c r="V57" t="s">
        <v>93</v>
      </c>
      <c r="W57" t="s">
        <v>370</v>
      </c>
      <c r="X57" t="s">
        <v>371</v>
      </c>
      <c r="Y57" t="s">
        <v>372</v>
      </c>
      <c r="Z57" t="s">
        <v>373</v>
      </c>
      <c r="AA57" t="s">
        <v>374</v>
      </c>
      <c r="AB57" t="s">
        <v>375</v>
      </c>
      <c r="AC57" t="s">
        <v>464</v>
      </c>
      <c r="AD57" t="s">
        <v>376</v>
      </c>
      <c r="AE57" t="s">
        <v>465</v>
      </c>
      <c r="AF57" t="s">
        <v>466</v>
      </c>
      <c r="AG57" t="s">
        <v>377</v>
      </c>
      <c r="AH57" t="s">
        <v>378</v>
      </c>
      <c r="AI57" t="s">
        <v>379</v>
      </c>
      <c r="AJ57" t="s">
        <v>467</v>
      </c>
      <c r="AK57" t="s">
        <v>380</v>
      </c>
      <c r="AL57" t="s">
        <v>381</v>
      </c>
      <c r="AM57" t="s">
        <v>468</v>
      </c>
      <c r="AN57" t="s">
        <v>382</v>
      </c>
      <c r="AO57" t="s">
        <v>383</v>
      </c>
      <c r="AP57" t="s">
        <v>384</v>
      </c>
      <c r="AQ57" t="s">
        <v>385</v>
      </c>
      <c r="AR57" t="s">
        <v>386</v>
      </c>
      <c r="AS57" t="s">
        <v>387</v>
      </c>
      <c r="AT57" t="s">
        <v>388</v>
      </c>
      <c r="AU57" t="s">
        <v>389</v>
      </c>
      <c r="AV57" t="s">
        <v>390</v>
      </c>
      <c r="AW57" t="s">
        <v>391</v>
      </c>
      <c r="AX57" t="s">
        <v>392</v>
      </c>
      <c r="AY57" t="s">
        <v>393</v>
      </c>
      <c r="AZ57" t="s">
        <v>394</v>
      </c>
      <c r="BA57" t="s">
        <v>469</v>
      </c>
      <c r="BB57" t="s">
        <v>470</v>
      </c>
      <c r="BC57" t="s">
        <v>471</v>
      </c>
      <c r="BD57" t="s">
        <v>472</v>
      </c>
      <c r="BE57" t="s">
        <v>395</v>
      </c>
      <c r="BF57" t="s">
        <v>473</v>
      </c>
      <c r="BG57" t="s">
        <v>474</v>
      </c>
      <c r="BH57" t="s">
        <v>475</v>
      </c>
      <c r="BI57" t="s">
        <v>476</v>
      </c>
      <c r="BJ57" t="s">
        <v>396</v>
      </c>
      <c r="BK57" t="s">
        <v>397</v>
      </c>
      <c r="BL57" t="s">
        <v>477</v>
      </c>
      <c r="BM57" t="s">
        <v>478</v>
      </c>
      <c r="BN57" t="s">
        <v>479</v>
      </c>
      <c r="BO57" t="s">
        <v>480</v>
      </c>
      <c r="BP57" t="s">
        <v>481</v>
      </c>
      <c r="BQ57" t="s">
        <v>482</v>
      </c>
      <c r="BR57" t="s">
        <v>398</v>
      </c>
      <c r="BS57" t="s">
        <v>782</v>
      </c>
      <c r="BT57" t="s">
        <v>409</v>
      </c>
      <c r="BU57" t="s">
        <v>410</v>
      </c>
      <c r="BV57" t="s">
        <v>901</v>
      </c>
      <c r="BW57" t="s">
        <v>902</v>
      </c>
      <c r="BX57" t="s">
        <v>903</v>
      </c>
      <c r="BY57" t="s">
        <v>904</v>
      </c>
      <c r="BZ57" t="s">
        <v>783</v>
      </c>
      <c r="CA57" t="s">
        <v>905</v>
      </c>
      <c r="CB57" t="s">
        <v>906</v>
      </c>
      <c r="CC57" t="s">
        <v>907</v>
      </c>
      <c r="CD57" t="s">
        <v>908</v>
      </c>
      <c r="CE57" t="s">
        <v>909</v>
      </c>
      <c r="CG57" s="36" t="s">
        <v>76</v>
      </c>
      <c r="CH57" s="67" t="s">
        <v>921</v>
      </c>
      <c r="CI57" s="67" t="s">
        <v>922</v>
      </c>
      <c r="CJ57" s="66" t="s">
        <v>221</v>
      </c>
    </row>
    <row r="58" spans="1:88" ht="12.75">
      <c r="A58" t="s">
        <v>76</v>
      </c>
      <c r="B58">
        <v>1</v>
      </c>
      <c r="C58" s="59" t="s">
        <v>604</v>
      </c>
      <c r="D58" s="59" t="s">
        <v>792</v>
      </c>
      <c r="E58" s="59" t="s">
        <v>783</v>
      </c>
      <c r="F58" s="59" t="s">
        <v>607</v>
      </c>
      <c r="G58" s="59" t="s">
        <v>607</v>
      </c>
      <c r="H58" s="59" t="s">
        <v>1013</v>
      </c>
      <c r="I58" s="59" t="s">
        <v>608</v>
      </c>
      <c r="J58" s="59" t="s">
        <v>609</v>
      </c>
      <c r="K58" s="59" t="s">
        <v>610</v>
      </c>
      <c r="L58">
        <v>5</v>
      </c>
      <c r="M58" s="59" t="s">
        <v>611</v>
      </c>
      <c r="N58" s="59" t="s">
        <v>67</v>
      </c>
      <c r="O58">
        <v>0</v>
      </c>
      <c r="P58" s="59" t="s">
        <v>612</v>
      </c>
      <c r="Q58">
        <v>1</v>
      </c>
      <c r="R58" s="59" t="s">
        <v>1014</v>
      </c>
      <c r="S58" s="59" t="s">
        <v>1015</v>
      </c>
      <c r="T58">
        <v>80</v>
      </c>
      <c r="U58" s="59" t="s">
        <v>76</v>
      </c>
      <c r="V58">
        <v>5825</v>
      </c>
      <c r="W58" s="59"/>
      <c r="X58" s="59" t="s">
        <v>613</v>
      </c>
      <c r="Y58">
        <v>1</v>
      </c>
      <c r="Z58" s="59" t="s">
        <v>614</v>
      </c>
      <c r="AA58" s="59"/>
      <c r="AB58">
        <v>98</v>
      </c>
      <c r="AC58" s="59" t="s">
        <v>608</v>
      </c>
      <c r="AD58">
        <v>1259971200000</v>
      </c>
      <c r="AE58" s="59" t="s">
        <v>67</v>
      </c>
      <c r="AF58">
        <v>0</v>
      </c>
      <c r="AG58">
        <v>0</v>
      </c>
      <c r="AH58">
        <v>0</v>
      </c>
      <c r="AI58">
        <v>0</v>
      </c>
      <c r="AJ58" s="59" t="s">
        <v>1016</v>
      </c>
      <c r="AK58">
        <v>13388</v>
      </c>
      <c r="AL58">
        <v>138</v>
      </c>
      <c r="AM58" s="59" t="s">
        <v>614</v>
      </c>
      <c r="AN58" s="59" t="s">
        <v>1017</v>
      </c>
      <c r="AO58">
        <v>0</v>
      </c>
      <c r="AP58">
        <v>34</v>
      </c>
      <c r="AQ58">
        <v>4</v>
      </c>
      <c r="AR58">
        <v>2</v>
      </c>
      <c r="AS58">
        <v>2</v>
      </c>
      <c r="AT58" s="59" t="s">
        <v>1018</v>
      </c>
      <c r="AU58" s="59" t="s">
        <v>1018</v>
      </c>
      <c r="AV58" s="59" t="s">
        <v>1019</v>
      </c>
      <c r="AW58" s="59" t="s">
        <v>1020</v>
      </c>
      <c r="AX58">
        <v>6</v>
      </c>
      <c r="AY58" s="59" t="s">
        <v>1021</v>
      </c>
      <c r="AZ58">
        <v>73</v>
      </c>
      <c r="BA58" s="59"/>
      <c r="BB58" s="59" t="s">
        <v>609</v>
      </c>
      <c r="BC58" s="59" t="s">
        <v>244</v>
      </c>
      <c r="BD58">
        <v>5</v>
      </c>
      <c r="BE58">
        <v>138</v>
      </c>
      <c r="BF58">
        <v>0</v>
      </c>
      <c r="BG58">
        <v>0</v>
      </c>
      <c r="BH58" s="59" t="s">
        <v>612</v>
      </c>
      <c r="BI58">
        <v>1</v>
      </c>
      <c r="BJ58" s="59" t="s">
        <v>1014</v>
      </c>
      <c r="BK58">
        <v>235126</v>
      </c>
      <c r="BL58" s="59" t="s">
        <v>1015</v>
      </c>
      <c r="BM58" s="59" t="s">
        <v>76</v>
      </c>
      <c r="BN58" s="59" t="s">
        <v>228</v>
      </c>
      <c r="BO58">
        <v>1</v>
      </c>
      <c r="BP58">
        <v>34</v>
      </c>
      <c r="BQ58">
        <v>4</v>
      </c>
      <c r="BR58">
        <v>0</v>
      </c>
      <c r="BU58" s="59"/>
      <c r="BV58" s="59"/>
      <c r="BX58" s="59"/>
      <c r="BY58" s="59"/>
      <c r="CC58" s="59"/>
      <c r="CD58" s="59"/>
      <c r="CG58" s="68" t="s">
        <v>67</v>
      </c>
      <c r="CH58">
        <f>VLOOKUP(CG58,$BY$58:$BZ$116,2,FALSE)</f>
        <v>32903</v>
      </c>
      <c r="CI58" t="str">
        <f>VLOOKUP(CH58,tableaux!$G$15:$J$23,2,TRUE)</f>
        <v>Révéré</v>
      </c>
      <c r="CJ58" s="1" t="str">
        <f>CONCATENATE(CH58-VLOOKUP(CI58,tableaux!$H$15:$K$23,4,FALSE),VLOOKUP(CI58,tableaux!$H$15:$J$23,3,FALSE))</f>
        <v>11903/21000</v>
      </c>
    </row>
    <row r="59" spans="1:88" ht="12.75">
      <c r="A59" t="s">
        <v>76</v>
      </c>
      <c r="B59">
        <v>1</v>
      </c>
      <c r="C59" s="59" t="s">
        <v>604</v>
      </c>
      <c r="D59" s="59" t="s">
        <v>792</v>
      </c>
      <c r="E59" s="59" t="s">
        <v>783</v>
      </c>
      <c r="F59" s="59" t="s">
        <v>607</v>
      </c>
      <c r="G59" s="59" t="s">
        <v>607</v>
      </c>
      <c r="H59" s="59" t="s">
        <v>1013</v>
      </c>
      <c r="I59" s="59" t="s">
        <v>608</v>
      </c>
      <c r="J59" s="59" t="s">
        <v>609</v>
      </c>
      <c r="K59" s="59" t="s">
        <v>610</v>
      </c>
      <c r="L59">
        <v>5</v>
      </c>
      <c r="M59" s="59" t="s">
        <v>611</v>
      </c>
      <c r="N59" s="59" t="s">
        <v>67</v>
      </c>
      <c r="O59">
        <v>0</v>
      </c>
      <c r="P59" s="59" t="s">
        <v>612</v>
      </c>
      <c r="Q59">
        <v>1</v>
      </c>
      <c r="R59" s="59" t="s">
        <v>1014</v>
      </c>
      <c r="S59" s="59" t="s">
        <v>1015</v>
      </c>
      <c r="T59">
        <v>80</v>
      </c>
      <c r="U59" s="59" t="s">
        <v>76</v>
      </c>
      <c r="V59">
        <v>5825</v>
      </c>
      <c r="W59" s="59"/>
      <c r="X59" s="59" t="s">
        <v>613</v>
      </c>
      <c r="Y59">
        <v>1</v>
      </c>
      <c r="Z59" s="59" t="s">
        <v>614</v>
      </c>
      <c r="AA59" s="59"/>
      <c r="AB59">
        <v>98</v>
      </c>
      <c r="AC59" s="59" t="s">
        <v>608</v>
      </c>
      <c r="AD59">
        <v>1259971200000</v>
      </c>
      <c r="AE59" s="59" t="s">
        <v>67</v>
      </c>
      <c r="AF59">
        <v>0</v>
      </c>
      <c r="AG59">
        <v>0</v>
      </c>
      <c r="AH59">
        <v>0</v>
      </c>
      <c r="AI59">
        <v>0</v>
      </c>
      <c r="AJ59" s="59" t="s">
        <v>1016</v>
      </c>
      <c r="AK59">
        <v>13388</v>
      </c>
      <c r="AL59">
        <v>138</v>
      </c>
      <c r="AM59" s="59" t="s">
        <v>614</v>
      </c>
      <c r="AN59" s="59" t="s">
        <v>1017</v>
      </c>
      <c r="AO59">
        <v>0</v>
      </c>
      <c r="AP59">
        <v>34</v>
      </c>
      <c r="AQ59">
        <v>4</v>
      </c>
      <c r="AR59">
        <v>2</v>
      </c>
      <c r="AS59">
        <v>2</v>
      </c>
      <c r="AT59" s="59" t="s">
        <v>1018</v>
      </c>
      <c r="AU59" s="59" t="s">
        <v>1018</v>
      </c>
      <c r="AV59" s="59" t="s">
        <v>1019</v>
      </c>
      <c r="AW59" s="59" t="s">
        <v>1020</v>
      </c>
      <c r="AX59">
        <v>6</v>
      </c>
      <c r="AY59" s="59" t="s">
        <v>1021</v>
      </c>
      <c r="AZ59">
        <v>73</v>
      </c>
      <c r="BA59" s="59"/>
      <c r="BB59" s="59" t="s">
        <v>762</v>
      </c>
      <c r="BC59" s="59" t="s">
        <v>242</v>
      </c>
      <c r="BD59">
        <v>8</v>
      </c>
      <c r="BE59">
        <v>138</v>
      </c>
      <c r="BF59">
        <v>0</v>
      </c>
      <c r="BG59">
        <v>0</v>
      </c>
      <c r="BH59" s="59" t="s">
        <v>612</v>
      </c>
      <c r="BI59">
        <v>1</v>
      </c>
      <c r="BJ59" s="59" t="s">
        <v>764</v>
      </c>
      <c r="BK59">
        <v>5712</v>
      </c>
      <c r="BL59" s="59" t="s">
        <v>765</v>
      </c>
      <c r="BM59" s="59" t="s">
        <v>77</v>
      </c>
      <c r="BN59" s="59" t="s">
        <v>228</v>
      </c>
      <c r="BO59">
        <v>1</v>
      </c>
      <c r="BP59">
        <v>34</v>
      </c>
      <c r="BQ59">
        <v>4</v>
      </c>
      <c r="BR59">
        <v>1</v>
      </c>
      <c r="BU59" s="59"/>
      <c r="BV59" s="59"/>
      <c r="BX59" s="59"/>
      <c r="BY59" s="59"/>
      <c r="CC59" s="59"/>
      <c r="CD59" s="59"/>
      <c r="CG59" s="2" t="s">
        <v>45</v>
      </c>
      <c r="CH59">
        <f>VLOOKUP(CG59,$BY$58:$BZ$116,2,FALSE)</f>
        <v>42999</v>
      </c>
      <c r="CI59" t="str">
        <f>VLOOKUP(CH59,tableaux!$G$15:$J$23,2,TRUE)</f>
        <v>max.</v>
      </c>
      <c r="CJ59" s="1" t="str">
        <f>CONCATENATE(CH59-VLOOKUP(CI59,tableaux!$H$15:$K$23,4,FALSE),VLOOKUP(CI59,tableaux!$H$15:$J$23,3,FALSE))</f>
        <v>999/1000</v>
      </c>
    </row>
    <row r="60" spans="1:88" ht="12.75">
      <c r="A60" t="s">
        <v>76</v>
      </c>
      <c r="B60">
        <v>1</v>
      </c>
      <c r="C60" s="59" t="s">
        <v>604</v>
      </c>
      <c r="D60" s="59" t="s">
        <v>792</v>
      </c>
      <c r="E60" s="59" t="s">
        <v>783</v>
      </c>
      <c r="F60" s="59" t="s">
        <v>607</v>
      </c>
      <c r="G60" s="59" t="s">
        <v>607</v>
      </c>
      <c r="H60" s="59" t="s">
        <v>1013</v>
      </c>
      <c r="I60" s="59"/>
      <c r="J60" s="59"/>
      <c r="K60" s="59"/>
      <c r="M60" s="59"/>
      <c r="N60" s="59"/>
      <c r="P60" s="59"/>
      <c r="R60" s="59"/>
      <c r="S60" s="59"/>
      <c r="U60" s="59"/>
      <c r="W60" s="59"/>
      <c r="X60" s="59"/>
      <c r="Z60" s="59"/>
      <c r="AA60" s="59"/>
      <c r="AC60" s="59"/>
      <c r="AE60" s="59"/>
      <c r="AJ60" s="59"/>
      <c r="AM60" s="59"/>
      <c r="AN60" s="59"/>
      <c r="AT60" s="59"/>
      <c r="AU60" s="59"/>
      <c r="AV60" s="59"/>
      <c r="AW60" s="59"/>
      <c r="AY60" s="59"/>
      <c r="BA60" s="59"/>
      <c r="BB60" s="59"/>
      <c r="BC60" s="59"/>
      <c r="BH60" s="59"/>
      <c r="BJ60" s="59"/>
      <c r="BL60" s="59"/>
      <c r="BM60" s="59"/>
      <c r="BN60" s="59"/>
      <c r="BS60">
        <v>1</v>
      </c>
      <c r="BT60">
        <v>999999</v>
      </c>
      <c r="BU60" s="59" t="s">
        <v>793</v>
      </c>
      <c r="BV60" s="59" t="s">
        <v>797</v>
      </c>
      <c r="BW60">
        <v>589</v>
      </c>
      <c r="BX60" s="59" t="s">
        <v>910</v>
      </c>
      <c r="BY60" s="59" t="s">
        <v>75</v>
      </c>
      <c r="BZ60">
        <v>550</v>
      </c>
      <c r="CC60" s="59"/>
      <c r="CD60" s="59"/>
      <c r="CG60" t="str">
        <f aca="true" t="shared" si="2" ref="CG60:CG108">IF(CD60="",BY60,CD60)</f>
        <v>Éleveurs de sabres-d'hiver</v>
      </c>
      <c r="CH60">
        <f aca="true" t="shared" si="3" ref="CH60:CH108">IF(CE60="",BZ60,CE60)</f>
        <v>550</v>
      </c>
      <c r="CI60" t="str">
        <f>VLOOKUP(CH60,tableaux!$G$15:$J$23,2,TRUE)</f>
        <v>Neutre</v>
      </c>
      <c r="CJ60" s="1" t="str">
        <f>CONCATENATE(CH60-VLOOKUP(CI60,tableaux!$H$15:$K$23,4,FALSE),VLOOKUP(CI60,tableaux!$H$15:$J$23,3,FALSE))</f>
        <v>550/3000</v>
      </c>
    </row>
    <row r="61" spans="1:88" ht="12.75">
      <c r="A61" t="s">
        <v>76</v>
      </c>
      <c r="B61">
        <v>1</v>
      </c>
      <c r="C61" s="59" t="s">
        <v>604</v>
      </c>
      <c r="D61" s="59" t="s">
        <v>792</v>
      </c>
      <c r="E61" s="59" t="s">
        <v>783</v>
      </c>
      <c r="F61" s="59" t="s">
        <v>607</v>
      </c>
      <c r="G61" s="59" t="s">
        <v>607</v>
      </c>
      <c r="H61" s="59" t="s">
        <v>1013</v>
      </c>
      <c r="I61" s="59"/>
      <c r="J61" s="59"/>
      <c r="K61" s="59"/>
      <c r="M61" s="59"/>
      <c r="N61" s="59"/>
      <c r="P61" s="59"/>
      <c r="R61" s="59"/>
      <c r="S61" s="59"/>
      <c r="U61" s="59"/>
      <c r="W61" s="59"/>
      <c r="X61" s="59"/>
      <c r="Z61" s="59"/>
      <c r="AA61" s="59"/>
      <c r="AC61" s="59"/>
      <c r="AE61" s="59"/>
      <c r="AJ61" s="59"/>
      <c r="AM61" s="59"/>
      <c r="AN61" s="59"/>
      <c r="AT61" s="59"/>
      <c r="AU61" s="59"/>
      <c r="AV61" s="59"/>
      <c r="AW61" s="59"/>
      <c r="AY61" s="59"/>
      <c r="BA61" s="59"/>
      <c r="BB61" s="59"/>
      <c r="BC61" s="59"/>
      <c r="BH61" s="59"/>
      <c r="BJ61" s="59"/>
      <c r="BL61" s="59"/>
      <c r="BM61" s="59"/>
      <c r="BN61" s="59"/>
      <c r="BS61">
        <v>1</v>
      </c>
      <c r="BT61">
        <v>999999</v>
      </c>
      <c r="BU61" s="59" t="s">
        <v>793</v>
      </c>
      <c r="BV61" s="59" t="s">
        <v>797</v>
      </c>
      <c r="BW61">
        <v>70</v>
      </c>
      <c r="BX61" s="59" t="s">
        <v>798</v>
      </c>
      <c r="BY61" s="59" t="s">
        <v>74</v>
      </c>
      <c r="BZ61">
        <v>-10050</v>
      </c>
      <c r="CC61" s="59"/>
      <c r="CD61" s="59"/>
      <c r="CG61" t="str">
        <f t="shared" si="2"/>
        <v>Syndicat</v>
      </c>
      <c r="CH61">
        <f t="shared" si="3"/>
        <v>-10050</v>
      </c>
      <c r="CI61" t="str">
        <f>VLOOKUP(CH61,tableaux!$G$15:$J$23,2,TRUE)</f>
        <v>Haï</v>
      </c>
      <c r="CJ61" s="1" t="str">
        <f>CONCATENATE(CH61-VLOOKUP(CI61,tableaux!$H$15:$K$23,4,FALSE),VLOOKUP(CI61,tableaux!$H$15:$J$23,3,FALSE))</f>
        <v>28950/36000</v>
      </c>
    </row>
    <row r="62" spans="1:88" ht="12.75">
      <c r="A62" t="s">
        <v>76</v>
      </c>
      <c r="B62">
        <v>1</v>
      </c>
      <c r="C62" s="59" t="s">
        <v>604</v>
      </c>
      <c r="D62" s="59" t="s">
        <v>792</v>
      </c>
      <c r="E62" s="59" t="s">
        <v>783</v>
      </c>
      <c r="F62" s="59" t="s">
        <v>607</v>
      </c>
      <c r="G62" s="59" t="s">
        <v>607</v>
      </c>
      <c r="H62" s="59" t="s">
        <v>1013</v>
      </c>
      <c r="I62" s="59"/>
      <c r="J62" s="59"/>
      <c r="K62" s="59"/>
      <c r="M62" s="59"/>
      <c r="N62" s="59"/>
      <c r="P62" s="59"/>
      <c r="R62" s="59"/>
      <c r="S62" s="59"/>
      <c r="U62" s="59"/>
      <c r="W62" s="59"/>
      <c r="X62" s="59"/>
      <c r="Z62" s="59"/>
      <c r="AA62" s="59"/>
      <c r="AC62" s="59"/>
      <c r="AE62" s="59"/>
      <c r="AJ62" s="59"/>
      <c r="AM62" s="59"/>
      <c r="AN62" s="59"/>
      <c r="AT62" s="59"/>
      <c r="AU62" s="59"/>
      <c r="AV62" s="59"/>
      <c r="AW62" s="59"/>
      <c r="AY62" s="59"/>
      <c r="BA62" s="59"/>
      <c r="BB62" s="59"/>
      <c r="BC62" s="59"/>
      <c r="BH62" s="59"/>
      <c r="BJ62" s="59"/>
      <c r="BL62" s="59"/>
      <c r="BM62" s="59"/>
      <c r="BN62" s="59"/>
      <c r="BS62">
        <v>1</v>
      </c>
      <c r="BT62">
        <v>1097</v>
      </c>
      <c r="BU62" s="59" t="s">
        <v>794</v>
      </c>
      <c r="BV62" s="59" t="s">
        <v>46</v>
      </c>
      <c r="BW62">
        <v>1073</v>
      </c>
      <c r="BX62" s="59" t="s">
        <v>801</v>
      </c>
      <c r="BY62" s="59" t="s">
        <v>5</v>
      </c>
      <c r="BZ62">
        <v>42889</v>
      </c>
      <c r="CC62" s="59"/>
      <c r="CD62" s="59"/>
      <c r="CG62" t="str">
        <f t="shared" si="2"/>
        <v>Les Kalu'aks</v>
      </c>
      <c r="CH62">
        <f t="shared" si="3"/>
        <v>42889</v>
      </c>
      <c r="CI62" t="str">
        <f>VLOOKUP(CH62,tableaux!$G$15:$J$23,2,TRUE)</f>
        <v>Exalté</v>
      </c>
      <c r="CJ62" s="1" t="str">
        <f>CONCATENATE(CH62-VLOOKUP(CI62,tableaux!$H$15:$K$23,4,FALSE),VLOOKUP(CI62,tableaux!$H$15:$J$23,3,FALSE))</f>
        <v>889/1000</v>
      </c>
    </row>
    <row r="63" spans="1:88" ht="12.75">
      <c r="A63" t="s">
        <v>76</v>
      </c>
      <c r="B63">
        <v>1</v>
      </c>
      <c r="C63" s="59" t="s">
        <v>604</v>
      </c>
      <c r="D63" s="59" t="s">
        <v>792</v>
      </c>
      <c r="E63" s="59" t="s">
        <v>783</v>
      </c>
      <c r="F63" s="59" t="s">
        <v>607</v>
      </c>
      <c r="G63" s="59" t="s">
        <v>607</v>
      </c>
      <c r="H63" s="59" t="s">
        <v>1013</v>
      </c>
      <c r="I63" s="59"/>
      <c r="J63" s="59"/>
      <c r="K63" s="59"/>
      <c r="M63" s="59"/>
      <c r="N63" s="59"/>
      <c r="P63" s="59"/>
      <c r="R63" s="59"/>
      <c r="S63" s="59"/>
      <c r="U63" s="59"/>
      <c r="W63" s="59"/>
      <c r="X63" s="59"/>
      <c r="Z63" s="59"/>
      <c r="AA63" s="59"/>
      <c r="AC63" s="59"/>
      <c r="AE63" s="59"/>
      <c r="AJ63" s="59"/>
      <c r="AM63" s="59"/>
      <c r="AN63" s="59"/>
      <c r="AT63" s="59"/>
      <c r="AU63" s="59"/>
      <c r="AV63" s="59"/>
      <c r="AW63" s="59"/>
      <c r="AY63" s="59"/>
      <c r="BA63" s="59"/>
      <c r="BB63" s="59"/>
      <c r="BC63" s="59"/>
      <c r="BH63" s="59"/>
      <c r="BJ63" s="59"/>
      <c r="BL63" s="59"/>
      <c r="BM63" s="59"/>
      <c r="BN63" s="59"/>
      <c r="BS63">
        <v>1</v>
      </c>
      <c r="BT63">
        <v>1097</v>
      </c>
      <c r="BU63" s="59" t="s">
        <v>794</v>
      </c>
      <c r="BV63" s="59" t="s">
        <v>46</v>
      </c>
      <c r="BW63">
        <v>1117</v>
      </c>
      <c r="BX63" s="59" t="s">
        <v>799</v>
      </c>
      <c r="BY63" s="59" t="s">
        <v>48</v>
      </c>
      <c r="CA63">
        <v>1</v>
      </c>
      <c r="CB63">
        <v>1104</v>
      </c>
      <c r="CC63" s="59" t="s">
        <v>832</v>
      </c>
      <c r="CD63" s="59" t="s">
        <v>40</v>
      </c>
      <c r="CE63">
        <v>-15717</v>
      </c>
      <c r="CG63" t="str">
        <f t="shared" si="2"/>
        <v>Tribu Frénécœur</v>
      </c>
      <c r="CH63">
        <f t="shared" si="3"/>
        <v>-15717</v>
      </c>
      <c r="CI63" t="str">
        <f>VLOOKUP(CH63,tableaux!$G$15:$J$23,2,TRUE)</f>
        <v>Haï</v>
      </c>
      <c r="CJ63" s="1" t="str">
        <f>CONCATENATE(CH63-VLOOKUP(CI63,tableaux!$H$15:$K$23,4,FALSE),VLOOKUP(CI63,tableaux!$H$15:$J$23,3,FALSE))</f>
        <v>23283/36000</v>
      </c>
    </row>
    <row r="64" spans="1:88" ht="12.75">
      <c r="A64" t="s">
        <v>76</v>
      </c>
      <c r="B64">
        <v>1</v>
      </c>
      <c r="C64" s="59" t="s">
        <v>604</v>
      </c>
      <c r="D64" s="59" t="s">
        <v>792</v>
      </c>
      <c r="E64" s="59" t="s">
        <v>783</v>
      </c>
      <c r="F64" s="59" t="s">
        <v>607</v>
      </c>
      <c r="G64" s="59" t="s">
        <v>607</v>
      </c>
      <c r="H64" s="59" t="s">
        <v>1013</v>
      </c>
      <c r="I64" s="59"/>
      <c r="J64" s="59"/>
      <c r="K64" s="59"/>
      <c r="M64" s="59"/>
      <c r="N64" s="59"/>
      <c r="P64" s="59"/>
      <c r="R64" s="59"/>
      <c r="S64" s="59"/>
      <c r="U64" s="59"/>
      <c r="W64" s="59"/>
      <c r="X64" s="59"/>
      <c r="Z64" s="59"/>
      <c r="AA64" s="59"/>
      <c r="AC64" s="59"/>
      <c r="AE64" s="59"/>
      <c r="AJ64" s="59"/>
      <c r="AM64" s="59"/>
      <c r="AN64" s="59"/>
      <c r="AT64" s="59"/>
      <c r="AU64" s="59"/>
      <c r="AV64" s="59"/>
      <c r="AW64" s="59"/>
      <c r="AY64" s="59"/>
      <c r="BA64" s="59"/>
      <c r="BB64" s="59"/>
      <c r="BC64" s="59"/>
      <c r="BH64" s="59"/>
      <c r="BJ64" s="59"/>
      <c r="BL64" s="59"/>
      <c r="BM64" s="59"/>
      <c r="BN64" s="59"/>
      <c r="BS64">
        <v>1</v>
      </c>
      <c r="BT64">
        <v>1097</v>
      </c>
      <c r="BU64" s="59" t="s">
        <v>794</v>
      </c>
      <c r="BV64" s="59" t="s">
        <v>46</v>
      </c>
      <c r="BW64">
        <v>1117</v>
      </c>
      <c r="BX64" s="59" t="s">
        <v>799</v>
      </c>
      <c r="BY64" s="59" t="s">
        <v>48</v>
      </c>
      <c r="CA64">
        <v>1</v>
      </c>
      <c r="CB64">
        <v>1105</v>
      </c>
      <c r="CC64" s="59" t="s">
        <v>833</v>
      </c>
      <c r="CD64" s="59" t="s">
        <v>51</v>
      </c>
      <c r="CE64">
        <v>12272</v>
      </c>
      <c r="CG64" t="str">
        <f t="shared" si="2"/>
        <v>Les Oracles</v>
      </c>
      <c r="CH64">
        <f t="shared" si="3"/>
        <v>12272</v>
      </c>
      <c r="CI64" t="str">
        <f>VLOOKUP(CH64,tableaux!$G$15:$J$23,2,TRUE)</f>
        <v>Honoré</v>
      </c>
      <c r="CJ64" s="1" t="str">
        <f>CONCATENATE(CH64-VLOOKUP(CI64,tableaux!$H$15:$K$23,4,FALSE),VLOOKUP(CI64,tableaux!$H$15:$J$23,3,FALSE))</f>
        <v>3272/12000</v>
      </c>
    </row>
    <row r="65" spans="1:88" ht="12.75">
      <c r="A65" t="s">
        <v>76</v>
      </c>
      <c r="B65">
        <v>1</v>
      </c>
      <c r="C65" s="59" t="s">
        <v>604</v>
      </c>
      <c r="D65" s="59" t="s">
        <v>792</v>
      </c>
      <c r="E65" s="59" t="s">
        <v>783</v>
      </c>
      <c r="F65" s="59" t="s">
        <v>607</v>
      </c>
      <c r="G65" s="59" t="s">
        <v>607</v>
      </c>
      <c r="H65" s="59" t="s">
        <v>1013</v>
      </c>
      <c r="I65" s="59"/>
      <c r="J65" s="59"/>
      <c r="K65" s="59"/>
      <c r="M65" s="59"/>
      <c r="N65" s="59"/>
      <c r="P65" s="59"/>
      <c r="R65" s="59"/>
      <c r="S65" s="59"/>
      <c r="U65" s="59"/>
      <c r="W65" s="59"/>
      <c r="X65" s="59"/>
      <c r="Z65" s="59"/>
      <c r="AA65" s="59"/>
      <c r="AC65" s="59"/>
      <c r="AE65" s="59"/>
      <c r="AJ65" s="59"/>
      <c r="AM65" s="59"/>
      <c r="AN65" s="59"/>
      <c r="AT65" s="59"/>
      <c r="AU65" s="59"/>
      <c r="AV65" s="59"/>
      <c r="AW65" s="59"/>
      <c r="AY65" s="59"/>
      <c r="BA65" s="59"/>
      <c r="BB65" s="59"/>
      <c r="BC65" s="59"/>
      <c r="BH65" s="59"/>
      <c r="BJ65" s="59"/>
      <c r="BL65" s="59"/>
      <c r="BM65" s="59"/>
      <c r="BN65" s="59"/>
      <c r="BS65">
        <v>1</v>
      </c>
      <c r="BT65">
        <v>1097</v>
      </c>
      <c r="BU65" s="59" t="s">
        <v>794</v>
      </c>
      <c r="BV65" s="59" t="s">
        <v>46</v>
      </c>
      <c r="BW65">
        <v>1098</v>
      </c>
      <c r="BX65" s="59" t="s">
        <v>800</v>
      </c>
      <c r="BY65" s="59" t="s">
        <v>4</v>
      </c>
      <c r="BZ65">
        <v>42999</v>
      </c>
      <c r="CC65" s="59"/>
      <c r="CD65" s="59"/>
      <c r="CG65" t="str">
        <f t="shared" si="2"/>
        <v>Chevaliers de la Lame d'ébène</v>
      </c>
      <c r="CH65">
        <f t="shared" si="3"/>
        <v>42999</v>
      </c>
      <c r="CI65" t="str">
        <f>VLOOKUP(CH65,tableaux!$G$15:$J$23,2,TRUE)</f>
        <v>max.</v>
      </c>
      <c r="CJ65" s="1" t="str">
        <f>CONCATENATE(CH65-VLOOKUP(CI65,tableaux!$H$15:$K$23,4,FALSE),VLOOKUP(CI65,tableaux!$H$15:$J$23,3,FALSE))</f>
        <v>999/1000</v>
      </c>
    </row>
    <row r="66" spans="1:88" ht="12.75">
      <c r="A66" t="s">
        <v>76</v>
      </c>
      <c r="B66">
        <v>1</v>
      </c>
      <c r="C66" s="59" t="s">
        <v>604</v>
      </c>
      <c r="D66" s="59" t="s">
        <v>792</v>
      </c>
      <c r="E66" s="59" t="s">
        <v>783</v>
      </c>
      <c r="F66" s="59" t="s">
        <v>607</v>
      </c>
      <c r="G66" s="59" t="s">
        <v>607</v>
      </c>
      <c r="H66" s="59" t="s">
        <v>1013</v>
      </c>
      <c r="I66" s="59"/>
      <c r="J66" s="59"/>
      <c r="K66" s="59"/>
      <c r="M66" s="59"/>
      <c r="N66" s="59"/>
      <c r="P66" s="59"/>
      <c r="R66" s="59"/>
      <c r="S66" s="59"/>
      <c r="U66" s="59"/>
      <c r="W66" s="59"/>
      <c r="X66" s="59"/>
      <c r="Z66" s="59"/>
      <c r="AA66" s="59"/>
      <c r="AC66" s="59"/>
      <c r="AE66" s="59"/>
      <c r="AJ66" s="59"/>
      <c r="AM66" s="59"/>
      <c r="AN66" s="59"/>
      <c r="AT66" s="59"/>
      <c r="AU66" s="59"/>
      <c r="AV66" s="59"/>
      <c r="AW66" s="59"/>
      <c r="AY66" s="59"/>
      <c r="BA66" s="59"/>
      <c r="BB66" s="59"/>
      <c r="BC66" s="59"/>
      <c r="BH66" s="59"/>
      <c r="BJ66" s="59"/>
      <c r="BL66" s="59"/>
      <c r="BM66" s="59"/>
      <c r="BN66" s="59"/>
      <c r="BS66">
        <v>1</v>
      </c>
      <c r="BT66">
        <v>1097</v>
      </c>
      <c r="BU66" s="59" t="s">
        <v>794</v>
      </c>
      <c r="BV66" s="59" t="s">
        <v>46</v>
      </c>
      <c r="BW66">
        <v>1119</v>
      </c>
      <c r="BX66" s="59" t="s">
        <v>802</v>
      </c>
      <c r="BY66" s="59" t="s">
        <v>3</v>
      </c>
      <c r="BZ66">
        <v>42727</v>
      </c>
      <c r="CC66" s="59"/>
      <c r="CD66" s="59"/>
      <c r="CG66" t="str">
        <f t="shared" si="2"/>
        <v>Les Fils de Hodir</v>
      </c>
      <c r="CH66">
        <f t="shared" si="3"/>
        <v>42727</v>
      </c>
      <c r="CI66" t="str">
        <f>VLOOKUP(CH66,tableaux!$G$15:$J$23,2,TRUE)</f>
        <v>Exalté</v>
      </c>
      <c r="CJ66" s="1" t="str">
        <f>CONCATENATE(CH66-VLOOKUP(CI66,tableaux!$H$15:$K$23,4,FALSE),VLOOKUP(CI66,tableaux!$H$15:$J$23,3,FALSE))</f>
        <v>727/1000</v>
      </c>
    </row>
    <row r="67" spans="1:88" ht="12.75">
      <c r="A67" t="s">
        <v>76</v>
      </c>
      <c r="B67">
        <v>1</v>
      </c>
      <c r="C67" s="59" t="s">
        <v>604</v>
      </c>
      <c r="D67" s="59" t="s">
        <v>792</v>
      </c>
      <c r="E67" s="59" t="s">
        <v>783</v>
      </c>
      <c r="F67" s="59" t="s">
        <v>607</v>
      </c>
      <c r="G67" s="59" t="s">
        <v>607</v>
      </c>
      <c r="H67" s="59" t="s">
        <v>1013</v>
      </c>
      <c r="I67" s="59"/>
      <c r="J67" s="59"/>
      <c r="K67" s="59"/>
      <c r="M67" s="59"/>
      <c r="N67" s="59"/>
      <c r="P67" s="59"/>
      <c r="R67" s="59"/>
      <c r="S67" s="59"/>
      <c r="U67" s="59"/>
      <c r="W67" s="59"/>
      <c r="X67" s="59"/>
      <c r="Z67" s="59"/>
      <c r="AA67" s="59"/>
      <c r="AC67" s="59"/>
      <c r="AE67" s="59"/>
      <c r="AJ67" s="59"/>
      <c r="AM67" s="59"/>
      <c r="AN67" s="59"/>
      <c r="AT67" s="59"/>
      <c r="AU67" s="59"/>
      <c r="AV67" s="59"/>
      <c r="AW67" s="59"/>
      <c r="AY67" s="59"/>
      <c r="BA67" s="59"/>
      <c r="BB67" s="59"/>
      <c r="BC67" s="59"/>
      <c r="BH67" s="59"/>
      <c r="BJ67" s="59"/>
      <c r="BL67" s="59"/>
      <c r="BM67" s="59"/>
      <c r="BN67" s="59"/>
      <c r="BS67">
        <v>1</v>
      </c>
      <c r="BT67">
        <v>1097</v>
      </c>
      <c r="BU67" s="59" t="s">
        <v>794</v>
      </c>
      <c r="BV67" s="59" t="s">
        <v>46</v>
      </c>
      <c r="BW67">
        <v>1037</v>
      </c>
      <c r="BX67" s="59" t="s">
        <v>805</v>
      </c>
      <c r="BY67" s="59" t="s">
        <v>45</v>
      </c>
      <c r="BZ67">
        <v>42999</v>
      </c>
      <c r="CA67">
        <v>1</v>
      </c>
      <c r="CB67">
        <v>1050</v>
      </c>
      <c r="CC67" s="59" t="s">
        <v>834</v>
      </c>
      <c r="CD67" s="59" t="s">
        <v>41</v>
      </c>
      <c r="CE67">
        <v>42999</v>
      </c>
      <c r="CG67" t="str">
        <f t="shared" si="2"/>
        <v>Expédition de la Bravoure</v>
      </c>
      <c r="CH67">
        <f t="shared" si="3"/>
        <v>42999</v>
      </c>
      <c r="CI67" t="str">
        <f>VLOOKUP(CH67,tableaux!$G$15:$J$23,2,TRUE)</f>
        <v>max.</v>
      </c>
      <c r="CJ67" s="1" t="str">
        <f>CONCATENATE(CH67-VLOOKUP(CI67,tableaux!$H$15:$K$23,4,FALSE),VLOOKUP(CI67,tableaux!$H$15:$J$23,3,FALSE))</f>
        <v>999/1000</v>
      </c>
    </row>
    <row r="68" spans="1:88" ht="12.75">
      <c r="A68" t="s">
        <v>76</v>
      </c>
      <c r="B68">
        <v>1</v>
      </c>
      <c r="C68" s="59" t="s">
        <v>604</v>
      </c>
      <c r="D68" s="59" t="s">
        <v>792</v>
      </c>
      <c r="E68" s="59" t="s">
        <v>783</v>
      </c>
      <c r="F68" s="59" t="s">
        <v>607</v>
      </c>
      <c r="G68" s="59" t="s">
        <v>607</v>
      </c>
      <c r="H68" s="59" t="s">
        <v>1013</v>
      </c>
      <c r="I68" s="59"/>
      <c r="J68" s="59"/>
      <c r="K68" s="59"/>
      <c r="M68" s="59"/>
      <c r="N68" s="59"/>
      <c r="P68" s="59"/>
      <c r="R68" s="59"/>
      <c r="S68" s="59"/>
      <c r="U68" s="59"/>
      <c r="W68" s="59"/>
      <c r="X68" s="59"/>
      <c r="Z68" s="59"/>
      <c r="AA68" s="59"/>
      <c r="AC68" s="59"/>
      <c r="AE68" s="59"/>
      <c r="AJ68" s="59"/>
      <c r="AM68" s="59"/>
      <c r="AN68" s="59"/>
      <c r="AT68" s="59"/>
      <c r="AU68" s="59"/>
      <c r="AV68" s="59"/>
      <c r="AW68" s="59"/>
      <c r="AY68" s="59"/>
      <c r="BA68" s="59"/>
      <c r="BB68" s="59"/>
      <c r="BC68" s="59"/>
      <c r="BH68" s="59"/>
      <c r="BJ68" s="59"/>
      <c r="BL68" s="59"/>
      <c r="BM68" s="59"/>
      <c r="BN68" s="59"/>
      <c r="BS68">
        <v>1</v>
      </c>
      <c r="BT68">
        <v>1097</v>
      </c>
      <c r="BU68" s="59" t="s">
        <v>794</v>
      </c>
      <c r="BV68" s="59" t="s">
        <v>46</v>
      </c>
      <c r="BW68">
        <v>1037</v>
      </c>
      <c r="BX68" s="59" t="s">
        <v>805</v>
      </c>
      <c r="BY68" s="59" t="s">
        <v>45</v>
      </c>
      <c r="BZ68">
        <v>42999</v>
      </c>
      <c r="CA68">
        <v>1</v>
      </c>
      <c r="CB68">
        <v>1094</v>
      </c>
      <c r="CC68" s="59" t="s">
        <v>835</v>
      </c>
      <c r="CD68" s="59" t="s">
        <v>42</v>
      </c>
      <c r="CE68">
        <v>42999</v>
      </c>
      <c r="CG68" t="str">
        <f t="shared" si="2"/>
        <v>Le Concordat argenté</v>
      </c>
      <c r="CH68">
        <f t="shared" si="3"/>
        <v>42999</v>
      </c>
      <c r="CI68" t="str">
        <f>VLOOKUP(CH68,tableaux!$G$15:$J$23,2,TRUE)</f>
        <v>max.</v>
      </c>
      <c r="CJ68" s="1" t="str">
        <f>CONCATENATE(CH68-VLOOKUP(CI68,tableaux!$H$15:$K$23,4,FALSE),VLOOKUP(CI68,tableaux!$H$15:$J$23,3,FALSE))</f>
        <v>999/1000</v>
      </c>
    </row>
    <row r="69" spans="1:88" ht="12.75">
      <c r="A69" t="s">
        <v>76</v>
      </c>
      <c r="B69">
        <v>1</v>
      </c>
      <c r="C69" s="59" t="s">
        <v>604</v>
      </c>
      <c r="D69" s="59" t="s">
        <v>792</v>
      </c>
      <c r="E69" s="59" t="s">
        <v>783</v>
      </c>
      <c r="F69" s="59" t="s">
        <v>607</v>
      </c>
      <c r="G69" s="59" t="s">
        <v>607</v>
      </c>
      <c r="H69" s="59" t="s">
        <v>1013</v>
      </c>
      <c r="I69" s="59"/>
      <c r="J69" s="59"/>
      <c r="K69" s="59"/>
      <c r="M69" s="59"/>
      <c r="N69" s="59"/>
      <c r="P69" s="59"/>
      <c r="R69" s="59"/>
      <c r="S69" s="59"/>
      <c r="U69" s="59"/>
      <c r="W69" s="59"/>
      <c r="X69" s="59"/>
      <c r="Z69" s="59"/>
      <c r="AA69" s="59"/>
      <c r="AC69" s="59"/>
      <c r="AE69" s="59"/>
      <c r="AJ69" s="59"/>
      <c r="AM69" s="59"/>
      <c r="AN69" s="59"/>
      <c r="AT69" s="59"/>
      <c r="AU69" s="59"/>
      <c r="AV69" s="59"/>
      <c r="AW69" s="59"/>
      <c r="AY69" s="59"/>
      <c r="BA69" s="59"/>
      <c r="BB69" s="59"/>
      <c r="BC69" s="59"/>
      <c r="BH69" s="59"/>
      <c r="BJ69" s="59"/>
      <c r="BL69" s="59"/>
      <c r="BM69" s="59"/>
      <c r="BN69" s="59"/>
      <c r="BS69">
        <v>1</v>
      </c>
      <c r="BT69">
        <v>1097</v>
      </c>
      <c r="BU69" s="59" t="s">
        <v>794</v>
      </c>
      <c r="BV69" s="59" t="s">
        <v>46</v>
      </c>
      <c r="BW69">
        <v>1037</v>
      </c>
      <c r="BX69" s="59" t="s">
        <v>805</v>
      </c>
      <c r="BY69" s="59" t="s">
        <v>45</v>
      </c>
      <c r="BZ69">
        <v>42999</v>
      </c>
      <c r="CA69">
        <v>1</v>
      </c>
      <c r="CB69">
        <v>1068</v>
      </c>
      <c r="CC69" s="59" t="s">
        <v>836</v>
      </c>
      <c r="CD69" s="59" t="s">
        <v>43</v>
      </c>
      <c r="CE69">
        <v>31094</v>
      </c>
      <c r="CG69" t="str">
        <f t="shared" si="2"/>
        <v>Ligue des explorateurs</v>
      </c>
      <c r="CH69">
        <f t="shared" si="3"/>
        <v>31094</v>
      </c>
      <c r="CI69" t="str">
        <f>VLOOKUP(CH69,tableaux!$G$15:$J$23,2,TRUE)</f>
        <v>Révéré</v>
      </c>
      <c r="CJ69" s="1" t="str">
        <f>CONCATENATE(CH69-VLOOKUP(CI69,tableaux!$H$15:$K$23,4,FALSE),VLOOKUP(CI69,tableaux!$H$15:$J$23,3,FALSE))</f>
        <v>10094/21000</v>
      </c>
    </row>
    <row r="70" spans="1:88" ht="12.75">
      <c r="A70" t="s">
        <v>76</v>
      </c>
      <c r="B70">
        <v>1</v>
      </c>
      <c r="C70" s="59" t="s">
        <v>604</v>
      </c>
      <c r="D70" s="59" t="s">
        <v>792</v>
      </c>
      <c r="E70" s="59" t="s">
        <v>783</v>
      </c>
      <c r="F70" s="59" t="s">
        <v>607</v>
      </c>
      <c r="G70" s="59" t="s">
        <v>607</v>
      </c>
      <c r="H70" s="59" t="s">
        <v>1013</v>
      </c>
      <c r="I70" s="59"/>
      <c r="J70" s="59"/>
      <c r="K70" s="59"/>
      <c r="M70" s="59"/>
      <c r="N70" s="59"/>
      <c r="P70" s="59"/>
      <c r="R70" s="59"/>
      <c r="S70" s="59"/>
      <c r="U70" s="59"/>
      <c r="W70" s="59"/>
      <c r="X70" s="59"/>
      <c r="Z70" s="59"/>
      <c r="AA70" s="59"/>
      <c r="AC70" s="59"/>
      <c r="AE70" s="59"/>
      <c r="AJ70" s="59"/>
      <c r="AM70" s="59"/>
      <c r="AN70" s="59"/>
      <c r="AT70" s="59"/>
      <c r="AU70" s="59"/>
      <c r="AV70" s="59"/>
      <c r="AW70" s="59"/>
      <c r="AY70" s="59"/>
      <c r="BA70" s="59"/>
      <c r="BB70" s="59"/>
      <c r="BC70" s="59"/>
      <c r="BH70" s="59"/>
      <c r="BJ70" s="59"/>
      <c r="BL70" s="59"/>
      <c r="BM70" s="59"/>
      <c r="BN70" s="59"/>
      <c r="BS70">
        <v>1</v>
      </c>
      <c r="BT70">
        <v>1097</v>
      </c>
      <c r="BU70" s="59" t="s">
        <v>794</v>
      </c>
      <c r="BV70" s="59" t="s">
        <v>46</v>
      </c>
      <c r="BW70">
        <v>1037</v>
      </c>
      <c r="BX70" s="59" t="s">
        <v>805</v>
      </c>
      <c r="BY70" s="59" t="s">
        <v>45</v>
      </c>
      <c r="BZ70">
        <v>42999</v>
      </c>
      <c r="CA70">
        <v>1</v>
      </c>
      <c r="CB70">
        <v>1126</v>
      </c>
      <c r="CC70" s="59" t="s">
        <v>837</v>
      </c>
      <c r="CD70" s="59" t="s">
        <v>44</v>
      </c>
      <c r="CE70">
        <v>31347</v>
      </c>
      <c r="CG70" t="str">
        <f t="shared" si="2"/>
        <v>Les Givre-nés</v>
      </c>
      <c r="CH70">
        <f t="shared" si="3"/>
        <v>31347</v>
      </c>
      <c r="CI70" t="str">
        <f>VLOOKUP(CH70,tableaux!$G$15:$J$23,2,TRUE)</f>
        <v>Révéré</v>
      </c>
      <c r="CJ70" s="1" t="str">
        <f>CONCATENATE(CH70-VLOOKUP(CI70,tableaux!$H$15:$K$23,4,FALSE),VLOOKUP(CI70,tableaux!$H$15:$J$23,3,FALSE))</f>
        <v>10347/21000</v>
      </c>
    </row>
    <row r="71" spans="1:88" ht="12.75">
      <c r="A71" t="s">
        <v>76</v>
      </c>
      <c r="B71">
        <v>1</v>
      </c>
      <c r="C71" s="59" t="s">
        <v>604</v>
      </c>
      <c r="D71" s="59" t="s">
        <v>792</v>
      </c>
      <c r="E71" s="59" t="s">
        <v>783</v>
      </c>
      <c r="F71" s="59" t="s">
        <v>607</v>
      </c>
      <c r="G71" s="59" t="s">
        <v>607</v>
      </c>
      <c r="H71" s="59" t="s">
        <v>1013</v>
      </c>
      <c r="I71" s="59"/>
      <c r="J71" s="59"/>
      <c r="K71" s="59"/>
      <c r="M71" s="59"/>
      <c r="N71" s="59"/>
      <c r="P71" s="59"/>
      <c r="R71" s="59"/>
      <c r="S71" s="59"/>
      <c r="U71" s="59"/>
      <c r="W71" s="59"/>
      <c r="X71" s="59"/>
      <c r="Z71" s="59"/>
      <c r="AA71" s="59"/>
      <c r="AC71" s="59"/>
      <c r="AE71" s="59"/>
      <c r="AJ71" s="59"/>
      <c r="AM71" s="59"/>
      <c r="AN71" s="59"/>
      <c r="AT71" s="59"/>
      <c r="AU71" s="59"/>
      <c r="AV71" s="59"/>
      <c r="AW71" s="59"/>
      <c r="AY71" s="59"/>
      <c r="BA71" s="59"/>
      <c r="BB71" s="59"/>
      <c r="BC71" s="59"/>
      <c r="BH71" s="59"/>
      <c r="BJ71" s="59"/>
      <c r="BL71" s="59"/>
      <c r="BM71" s="59"/>
      <c r="BN71" s="59"/>
      <c r="BS71">
        <v>1</v>
      </c>
      <c r="BT71">
        <v>1097</v>
      </c>
      <c r="BU71" s="59" t="s">
        <v>794</v>
      </c>
      <c r="BV71" s="59" t="s">
        <v>46</v>
      </c>
      <c r="BW71">
        <v>1106</v>
      </c>
      <c r="BX71" s="59" t="s">
        <v>806</v>
      </c>
      <c r="BY71" s="59" t="s">
        <v>8</v>
      </c>
      <c r="BZ71">
        <v>42999</v>
      </c>
      <c r="CC71" s="59"/>
      <c r="CD71" s="59"/>
      <c r="CG71" t="str">
        <f t="shared" si="2"/>
        <v>La Croisade d'argent</v>
      </c>
      <c r="CH71">
        <f t="shared" si="3"/>
        <v>42999</v>
      </c>
      <c r="CI71" t="str">
        <f>VLOOKUP(CH71,tableaux!$G$15:$J$23,2,TRUE)</f>
        <v>max.</v>
      </c>
      <c r="CJ71" s="1" t="str">
        <f>CONCATENATE(CH71-VLOOKUP(CI71,tableaux!$H$15:$K$23,4,FALSE),VLOOKUP(CI71,tableaux!$H$15:$J$23,3,FALSE))</f>
        <v>999/1000</v>
      </c>
    </row>
    <row r="72" spans="1:88" ht="12.75">
      <c r="A72" t="s">
        <v>76</v>
      </c>
      <c r="B72">
        <v>1</v>
      </c>
      <c r="C72" s="59" t="s">
        <v>604</v>
      </c>
      <c r="D72" s="59" t="s">
        <v>792</v>
      </c>
      <c r="E72" s="59" t="s">
        <v>783</v>
      </c>
      <c r="F72" s="59" t="s">
        <v>607</v>
      </c>
      <c r="G72" s="59" t="s">
        <v>607</v>
      </c>
      <c r="H72" s="59" t="s">
        <v>1013</v>
      </c>
      <c r="I72" s="59"/>
      <c r="J72" s="59"/>
      <c r="K72" s="59"/>
      <c r="M72" s="59"/>
      <c r="N72" s="59"/>
      <c r="P72" s="59"/>
      <c r="R72" s="59"/>
      <c r="S72" s="59"/>
      <c r="U72" s="59"/>
      <c r="W72" s="59"/>
      <c r="X72" s="59"/>
      <c r="Z72" s="59"/>
      <c r="AA72" s="59"/>
      <c r="AC72" s="59"/>
      <c r="AE72" s="59"/>
      <c r="AJ72" s="59"/>
      <c r="AM72" s="59"/>
      <c r="AN72" s="59"/>
      <c r="AT72" s="59"/>
      <c r="AU72" s="59"/>
      <c r="AV72" s="59"/>
      <c r="AW72" s="59"/>
      <c r="AY72" s="59"/>
      <c r="BA72" s="59"/>
      <c r="BB72" s="59"/>
      <c r="BC72" s="59"/>
      <c r="BH72" s="59"/>
      <c r="BJ72" s="59"/>
      <c r="BL72" s="59"/>
      <c r="BM72" s="59"/>
      <c r="BN72" s="59"/>
      <c r="BS72">
        <v>1</v>
      </c>
      <c r="BT72">
        <v>1097</v>
      </c>
      <c r="BU72" s="59" t="s">
        <v>794</v>
      </c>
      <c r="BV72" s="59" t="s">
        <v>46</v>
      </c>
      <c r="BW72">
        <v>1091</v>
      </c>
      <c r="BX72" s="59" t="s">
        <v>804</v>
      </c>
      <c r="BY72" s="59" t="s">
        <v>7</v>
      </c>
      <c r="BZ72">
        <v>42999</v>
      </c>
      <c r="CC72" s="59"/>
      <c r="CD72" s="59"/>
      <c r="CG72" t="str">
        <f t="shared" si="2"/>
        <v>L'Accord de Repos du ver</v>
      </c>
      <c r="CH72">
        <f t="shared" si="3"/>
        <v>42999</v>
      </c>
      <c r="CI72" t="str">
        <f>VLOOKUP(CH72,tableaux!$G$15:$J$23,2,TRUE)</f>
        <v>max.</v>
      </c>
      <c r="CJ72" s="1" t="str">
        <f>CONCATENATE(CH72-VLOOKUP(CI72,tableaux!$H$15:$K$23,4,FALSE),VLOOKUP(CI72,tableaux!$H$15:$J$23,3,FALSE))</f>
        <v>999/1000</v>
      </c>
    </row>
    <row r="73" spans="1:88" ht="12.75">
      <c r="A73" t="s">
        <v>76</v>
      </c>
      <c r="B73">
        <v>1</v>
      </c>
      <c r="C73" s="59" t="s">
        <v>604</v>
      </c>
      <c r="D73" s="59" t="s">
        <v>792</v>
      </c>
      <c r="E73" s="59" t="s">
        <v>783</v>
      </c>
      <c r="F73" s="59" t="s">
        <v>607</v>
      </c>
      <c r="G73" s="59" t="s">
        <v>607</v>
      </c>
      <c r="H73" s="59" t="s">
        <v>1013</v>
      </c>
      <c r="I73" s="59"/>
      <c r="J73" s="59"/>
      <c r="K73" s="59"/>
      <c r="M73" s="59"/>
      <c r="N73" s="59"/>
      <c r="P73" s="59"/>
      <c r="R73" s="59"/>
      <c r="S73" s="59"/>
      <c r="U73" s="59"/>
      <c r="W73" s="59"/>
      <c r="X73" s="59"/>
      <c r="Z73" s="59"/>
      <c r="AA73" s="59"/>
      <c r="AC73" s="59"/>
      <c r="AE73" s="59"/>
      <c r="AJ73" s="59"/>
      <c r="AM73" s="59"/>
      <c r="AN73" s="59"/>
      <c r="AT73" s="59"/>
      <c r="AU73" s="59"/>
      <c r="AV73" s="59"/>
      <c r="AW73" s="59"/>
      <c r="AY73" s="59"/>
      <c r="BA73" s="59"/>
      <c r="BB73" s="59"/>
      <c r="BC73" s="59"/>
      <c r="BH73" s="59"/>
      <c r="BJ73" s="59"/>
      <c r="BL73" s="59"/>
      <c r="BM73" s="59"/>
      <c r="BN73" s="59"/>
      <c r="BS73">
        <v>1</v>
      </c>
      <c r="BT73">
        <v>1097</v>
      </c>
      <c r="BU73" s="59" t="s">
        <v>794</v>
      </c>
      <c r="BV73" s="59" t="s">
        <v>46</v>
      </c>
      <c r="BW73">
        <v>1090</v>
      </c>
      <c r="BX73" s="59" t="s">
        <v>803</v>
      </c>
      <c r="BY73" s="59" t="s">
        <v>6</v>
      </c>
      <c r="BZ73">
        <v>42999</v>
      </c>
      <c r="CC73" s="59"/>
      <c r="CD73" s="59"/>
      <c r="CG73" t="str">
        <f t="shared" si="2"/>
        <v>Kirin Tor</v>
      </c>
      <c r="CH73">
        <f t="shared" si="3"/>
        <v>42999</v>
      </c>
      <c r="CI73" t="str">
        <f>VLOOKUP(CH73,tableaux!$G$15:$J$23,2,TRUE)</f>
        <v>max.</v>
      </c>
      <c r="CJ73" s="1" t="str">
        <f>CONCATENATE(CH73-VLOOKUP(CI73,tableaux!$H$15:$K$23,4,FALSE),VLOOKUP(CI73,tableaux!$H$15:$J$23,3,FALSE))</f>
        <v>999/1000</v>
      </c>
    </row>
    <row r="74" spans="1:88" ht="12.75">
      <c r="A74" t="s">
        <v>76</v>
      </c>
      <c r="B74">
        <v>1</v>
      </c>
      <c r="C74" s="59" t="s">
        <v>604</v>
      </c>
      <c r="D74" s="59" t="s">
        <v>792</v>
      </c>
      <c r="E74" s="59" t="s">
        <v>783</v>
      </c>
      <c r="F74" s="59" t="s">
        <v>607</v>
      </c>
      <c r="G74" s="59" t="s">
        <v>607</v>
      </c>
      <c r="H74" s="59" t="s">
        <v>1013</v>
      </c>
      <c r="I74" s="59"/>
      <c r="J74" s="59"/>
      <c r="K74" s="59"/>
      <c r="M74" s="59"/>
      <c r="N74" s="59"/>
      <c r="P74" s="59"/>
      <c r="R74" s="59"/>
      <c r="S74" s="59"/>
      <c r="U74" s="59"/>
      <c r="W74" s="59"/>
      <c r="X74" s="59"/>
      <c r="Z74" s="59"/>
      <c r="AA74" s="59"/>
      <c r="AC74" s="59"/>
      <c r="AE74" s="59"/>
      <c r="AJ74" s="59"/>
      <c r="AM74" s="59"/>
      <c r="AN74" s="59"/>
      <c r="AT74" s="59"/>
      <c r="AU74" s="59"/>
      <c r="AV74" s="59"/>
      <c r="AW74" s="59"/>
      <c r="AY74" s="59"/>
      <c r="BA74" s="59"/>
      <c r="BB74" s="59"/>
      <c r="BC74" s="59"/>
      <c r="BH74" s="59"/>
      <c r="BJ74" s="59"/>
      <c r="BL74" s="59"/>
      <c r="BM74" s="59"/>
      <c r="BN74" s="59"/>
      <c r="BS74">
        <v>1</v>
      </c>
      <c r="BT74">
        <v>1097</v>
      </c>
      <c r="BU74" s="59" t="s">
        <v>794</v>
      </c>
      <c r="BV74" s="59" t="s">
        <v>46</v>
      </c>
      <c r="BW74">
        <v>1156</v>
      </c>
      <c r="BX74" s="59" t="s">
        <v>1042</v>
      </c>
      <c r="BY74" s="59" t="s">
        <v>1043</v>
      </c>
      <c r="BZ74">
        <v>2673</v>
      </c>
      <c r="CC74" s="59"/>
      <c r="CD74" s="59"/>
      <c r="CG74" t="str">
        <f t="shared" si="2"/>
        <v>Le Verdict des cendres</v>
      </c>
      <c r="CH74">
        <f t="shared" si="3"/>
        <v>2673</v>
      </c>
      <c r="CI74" t="str">
        <f>VLOOKUP(CH74,tableaux!$G$15:$J$23,2,TRUE)</f>
        <v>Neutre</v>
      </c>
      <c r="CJ74" s="1" t="str">
        <f>CONCATENATE(CH74-VLOOKUP(CI74,tableaux!$H$15:$K$23,4,FALSE),VLOOKUP(CI74,tableaux!$H$15:$J$23,3,FALSE))</f>
        <v>2673/3000</v>
      </c>
    </row>
    <row r="75" spans="1:88" ht="12.75">
      <c r="A75" t="s">
        <v>76</v>
      </c>
      <c r="B75">
        <v>1</v>
      </c>
      <c r="C75" s="59" t="s">
        <v>604</v>
      </c>
      <c r="D75" s="59" t="s">
        <v>792</v>
      </c>
      <c r="E75" s="59" t="s">
        <v>783</v>
      </c>
      <c r="F75" s="59" t="s">
        <v>607</v>
      </c>
      <c r="G75" s="59" t="s">
        <v>607</v>
      </c>
      <c r="H75" s="59" t="s">
        <v>1013</v>
      </c>
      <c r="I75" s="59"/>
      <c r="J75" s="59"/>
      <c r="K75" s="59"/>
      <c r="M75" s="59"/>
      <c r="N75" s="59"/>
      <c r="P75" s="59"/>
      <c r="R75" s="59"/>
      <c r="S75" s="59"/>
      <c r="U75" s="59"/>
      <c r="W75" s="59"/>
      <c r="X75" s="59"/>
      <c r="Z75" s="59"/>
      <c r="AA75" s="59"/>
      <c r="AC75" s="59"/>
      <c r="AE75" s="59"/>
      <c r="AJ75" s="59"/>
      <c r="AM75" s="59"/>
      <c r="AN75" s="59"/>
      <c r="AT75" s="59"/>
      <c r="AU75" s="59"/>
      <c r="AV75" s="59"/>
      <c r="AW75" s="59"/>
      <c r="AY75" s="59"/>
      <c r="BA75" s="59"/>
      <c r="BB75" s="59"/>
      <c r="BC75" s="59"/>
      <c r="BH75" s="59"/>
      <c r="BJ75" s="59"/>
      <c r="BL75" s="59"/>
      <c r="BM75" s="59"/>
      <c r="BN75" s="59"/>
      <c r="BS75">
        <v>1</v>
      </c>
      <c r="BT75">
        <v>980</v>
      </c>
      <c r="BU75" s="59" t="s">
        <v>795</v>
      </c>
      <c r="BV75" s="59" t="s">
        <v>53</v>
      </c>
      <c r="BW75">
        <v>990</v>
      </c>
      <c r="BX75" s="59" t="s">
        <v>807</v>
      </c>
      <c r="BY75" s="59" t="s">
        <v>20</v>
      </c>
      <c r="BZ75">
        <v>25990</v>
      </c>
      <c r="CC75" s="59"/>
      <c r="CD75" s="59"/>
      <c r="CG75" t="str">
        <f t="shared" si="2"/>
        <v>La Balance des sables</v>
      </c>
      <c r="CH75">
        <f t="shared" si="3"/>
        <v>25990</v>
      </c>
      <c r="CI75" t="str">
        <f>VLOOKUP(CH75,tableaux!$G$15:$J$23,2,TRUE)</f>
        <v>Révéré</v>
      </c>
      <c r="CJ75" s="1" t="str">
        <f>CONCATENATE(CH75-VLOOKUP(CI75,tableaux!$H$15:$K$23,4,FALSE),VLOOKUP(CI75,tableaux!$H$15:$J$23,3,FALSE))</f>
        <v>4990/21000</v>
      </c>
    </row>
    <row r="76" spans="1:88" ht="12.75">
      <c r="A76" t="s">
        <v>76</v>
      </c>
      <c r="B76">
        <v>1</v>
      </c>
      <c r="C76" s="59" t="s">
        <v>604</v>
      </c>
      <c r="D76" s="59" t="s">
        <v>792</v>
      </c>
      <c r="E76" s="59" t="s">
        <v>783</v>
      </c>
      <c r="F76" s="59" t="s">
        <v>607</v>
      </c>
      <c r="G76" s="59" t="s">
        <v>607</v>
      </c>
      <c r="H76" s="59" t="s">
        <v>1013</v>
      </c>
      <c r="I76" s="59"/>
      <c r="J76" s="59"/>
      <c r="K76" s="59"/>
      <c r="M76" s="59"/>
      <c r="N76" s="59"/>
      <c r="P76" s="59"/>
      <c r="R76" s="59"/>
      <c r="S76" s="59"/>
      <c r="U76" s="59"/>
      <c r="W76" s="59"/>
      <c r="X76" s="59"/>
      <c r="Z76" s="59"/>
      <c r="AA76" s="59"/>
      <c r="AC76" s="59"/>
      <c r="AE76" s="59"/>
      <c r="AJ76" s="59"/>
      <c r="AM76" s="59"/>
      <c r="AN76" s="59"/>
      <c r="AT76" s="59"/>
      <c r="AU76" s="59"/>
      <c r="AV76" s="59"/>
      <c r="AW76" s="59"/>
      <c r="AY76" s="59"/>
      <c r="BA76" s="59"/>
      <c r="BB76" s="59"/>
      <c r="BC76" s="59"/>
      <c r="BH76" s="59"/>
      <c r="BJ76" s="59"/>
      <c r="BL76" s="59"/>
      <c r="BM76" s="59"/>
      <c r="BN76" s="59"/>
      <c r="BS76">
        <v>1</v>
      </c>
      <c r="BT76">
        <v>980</v>
      </c>
      <c r="BU76" s="59" t="s">
        <v>795</v>
      </c>
      <c r="BV76" s="59" t="s">
        <v>53</v>
      </c>
      <c r="BW76">
        <v>967</v>
      </c>
      <c r="BX76" s="59" t="s">
        <v>808</v>
      </c>
      <c r="BY76" s="59" t="s">
        <v>21</v>
      </c>
      <c r="BZ76">
        <v>42999</v>
      </c>
      <c r="CC76" s="59"/>
      <c r="CD76" s="59"/>
      <c r="CG76" t="str">
        <f t="shared" si="2"/>
        <v>L'Œil pourpre</v>
      </c>
      <c r="CH76">
        <f t="shared" si="3"/>
        <v>42999</v>
      </c>
      <c r="CI76" t="str">
        <f>VLOOKUP(CH76,tableaux!$G$15:$J$23,2,TRUE)</f>
        <v>max.</v>
      </c>
      <c r="CJ76" s="1" t="str">
        <f>CONCATENATE(CH76-VLOOKUP(CI76,tableaux!$H$15:$K$23,4,FALSE),VLOOKUP(CI76,tableaux!$H$15:$J$23,3,FALSE))</f>
        <v>999/1000</v>
      </c>
    </row>
    <row r="77" spans="1:88" ht="12.75">
      <c r="A77" t="s">
        <v>76</v>
      </c>
      <c r="B77">
        <v>1</v>
      </c>
      <c r="C77" s="59" t="s">
        <v>604</v>
      </c>
      <c r="D77" s="59" t="s">
        <v>792</v>
      </c>
      <c r="E77" s="59" t="s">
        <v>783</v>
      </c>
      <c r="F77" s="59" t="s">
        <v>607</v>
      </c>
      <c r="G77" s="59" t="s">
        <v>607</v>
      </c>
      <c r="H77" s="59" t="s">
        <v>1013</v>
      </c>
      <c r="I77" s="59"/>
      <c r="J77" s="59"/>
      <c r="K77" s="59"/>
      <c r="M77" s="59"/>
      <c r="N77" s="59"/>
      <c r="P77" s="59"/>
      <c r="R77" s="59"/>
      <c r="S77" s="59"/>
      <c r="U77" s="59"/>
      <c r="W77" s="59"/>
      <c r="X77" s="59"/>
      <c r="Z77" s="59"/>
      <c r="AA77" s="59"/>
      <c r="AC77" s="59"/>
      <c r="AE77" s="59"/>
      <c r="AJ77" s="59"/>
      <c r="AM77" s="59"/>
      <c r="AN77" s="59"/>
      <c r="AT77" s="59"/>
      <c r="AU77" s="59"/>
      <c r="AV77" s="59"/>
      <c r="AW77" s="59"/>
      <c r="AY77" s="59"/>
      <c r="BA77" s="59"/>
      <c r="BB77" s="59"/>
      <c r="BC77" s="59"/>
      <c r="BH77" s="59"/>
      <c r="BJ77" s="59"/>
      <c r="BL77" s="59"/>
      <c r="BM77" s="59"/>
      <c r="BN77" s="59"/>
      <c r="BS77">
        <v>1</v>
      </c>
      <c r="BT77">
        <v>980</v>
      </c>
      <c r="BU77" s="59" t="s">
        <v>795</v>
      </c>
      <c r="BV77" s="59" t="s">
        <v>53</v>
      </c>
      <c r="BW77">
        <v>1015</v>
      </c>
      <c r="BX77" s="59" t="s">
        <v>911</v>
      </c>
      <c r="BY77" s="59" t="s">
        <v>54</v>
      </c>
      <c r="BZ77">
        <v>6187</v>
      </c>
      <c r="CC77" s="59"/>
      <c r="CD77" s="59"/>
      <c r="CG77" t="str">
        <f t="shared" si="2"/>
        <v>Aile-du-Néant</v>
      </c>
      <c r="CH77">
        <f t="shared" si="3"/>
        <v>6187</v>
      </c>
      <c r="CI77" t="str">
        <f>VLOOKUP(CH77,tableaux!$G$15:$J$23,2,TRUE)</f>
        <v>Amical</v>
      </c>
      <c r="CJ77" s="1" t="str">
        <f>CONCATENATE(CH77-VLOOKUP(CI77,tableaux!$H$15:$K$23,4,FALSE),VLOOKUP(CI77,tableaux!$H$15:$J$23,3,FALSE))</f>
        <v>3187/6000</v>
      </c>
    </row>
    <row r="78" spans="1:88" ht="12.75">
      <c r="A78" t="s">
        <v>76</v>
      </c>
      <c r="B78">
        <v>1</v>
      </c>
      <c r="C78" s="59" t="s">
        <v>604</v>
      </c>
      <c r="D78" s="59" t="s">
        <v>792</v>
      </c>
      <c r="E78" s="59" t="s">
        <v>783</v>
      </c>
      <c r="F78" s="59" t="s">
        <v>607</v>
      </c>
      <c r="G78" s="59" t="s">
        <v>607</v>
      </c>
      <c r="H78" s="59" t="s">
        <v>1013</v>
      </c>
      <c r="I78" s="59"/>
      <c r="J78" s="59"/>
      <c r="K78" s="59"/>
      <c r="M78" s="59"/>
      <c r="N78" s="59"/>
      <c r="P78" s="59"/>
      <c r="R78" s="59"/>
      <c r="S78" s="59"/>
      <c r="U78" s="59"/>
      <c r="W78" s="59"/>
      <c r="X78" s="59"/>
      <c r="Z78" s="59"/>
      <c r="AA78" s="59"/>
      <c r="AC78" s="59"/>
      <c r="AE78" s="59"/>
      <c r="AJ78" s="59"/>
      <c r="AM78" s="59"/>
      <c r="AN78" s="59"/>
      <c r="AT78" s="59"/>
      <c r="AU78" s="59"/>
      <c r="AV78" s="59"/>
      <c r="AW78" s="59"/>
      <c r="AY78" s="59"/>
      <c r="BA78" s="59"/>
      <c r="BB78" s="59"/>
      <c r="BC78" s="59"/>
      <c r="BH78" s="59"/>
      <c r="BJ78" s="59"/>
      <c r="BL78" s="59"/>
      <c r="BM78" s="59"/>
      <c r="BN78" s="59"/>
      <c r="BS78">
        <v>1</v>
      </c>
      <c r="BT78">
        <v>980</v>
      </c>
      <c r="BU78" s="59" t="s">
        <v>795</v>
      </c>
      <c r="BV78" s="59" t="s">
        <v>53</v>
      </c>
      <c r="BW78">
        <v>978</v>
      </c>
      <c r="BX78" s="59" t="s">
        <v>812</v>
      </c>
      <c r="BY78" s="59" t="s">
        <v>24</v>
      </c>
      <c r="BZ78">
        <v>32904</v>
      </c>
      <c r="CC78" s="59"/>
      <c r="CD78" s="59"/>
      <c r="CG78" t="str">
        <f t="shared" si="2"/>
        <v>Kurenaï</v>
      </c>
      <c r="CH78">
        <f t="shared" si="3"/>
        <v>32904</v>
      </c>
      <c r="CI78" t="str">
        <f>VLOOKUP(CH78,tableaux!$G$15:$J$23,2,TRUE)</f>
        <v>Révéré</v>
      </c>
      <c r="CJ78" s="1" t="str">
        <f>CONCATENATE(CH78-VLOOKUP(CI78,tableaux!$H$15:$K$23,4,FALSE),VLOOKUP(CI78,tableaux!$H$15:$J$23,3,FALSE))</f>
        <v>11904/21000</v>
      </c>
    </row>
    <row r="79" spans="1:88" ht="12.75">
      <c r="A79" t="s">
        <v>76</v>
      </c>
      <c r="B79">
        <v>1</v>
      </c>
      <c r="C79" s="59" t="s">
        <v>604</v>
      </c>
      <c r="D79" s="59" t="s">
        <v>792</v>
      </c>
      <c r="E79" s="59" t="s">
        <v>783</v>
      </c>
      <c r="F79" s="59" t="s">
        <v>607</v>
      </c>
      <c r="G79" s="59" t="s">
        <v>607</v>
      </c>
      <c r="H79" s="59" t="s">
        <v>1013</v>
      </c>
      <c r="I79" s="59"/>
      <c r="J79" s="59"/>
      <c r="K79" s="59"/>
      <c r="M79" s="59"/>
      <c r="N79" s="59"/>
      <c r="P79" s="59"/>
      <c r="R79" s="59"/>
      <c r="S79" s="59"/>
      <c r="U79" s="59"/>
      <c r="W79" s="59"/>
      <c r="X79" s="59"/>
      <c r="Z79" s="59"/>
      <c r="AA79" s="59"/>
      <c r="AC79" s="59"/>
      <c r="AE79" s="59"/>
      <c r="AJ79" s="59"/>
      <c r="AM79" s="59"/>
      <c r="AN79" s="59"/>
      <c r="AT79" s="59"/>
      <c r="AU79" s="59"/>
      <c r="AV79" s="59"/>
      <c r="AW79" s="59"/>
      <c r="AY79" s="59"/>
      <c r="BA79" s="59"/>
      <c r="BB79" s="59"/>
      <c r="BC79" s="59"/>
      <c r="BH79" s="59"/>
      <c r="BJ79" s="59"/>
      <c r="BL79" s="59"/>
      <c r="BM79" s="59"/>
      <c r="BN79" s="59"/>
      <c r="BS79">
        <v>1</v>
      </c>
      <c r="BT79">
        <v>980</v>
      </c>
      <c r="BU79" s="59" t="s">
        <v>795</v>
      </c>
      <c r="BV79" s="59" t="s">
        <v>53</v>
      </c>
      <c r="BW79">
        <v>933</v>
      </c>
      <c r="BX79" s="59" t="s">
        <v>810</v>
      </c>
      <c r="BY79" s="59" t="s">
        <v>22</v>
      </c>
      <c r="BZ79">
        <v>19546</v>
      </c>
      <c r="CC79" s="59"/>
      <c r="CD79" s="59"/>
      <c r="CG79" t="str">
        <f t="shared" si="2"/>
        <v>Le Consortium</v>
      </c>
      <c r="CH79">
        <f t="shared" si="3"/>
        <v>19546</v>
      </c>
      <c r="CI79" t="str">
        <f>VLOOKUP(CH79,tableaux!$G$15:$J$23,2,TRUE)</f>
        <v>Honoré</v>
      </c>
      <c r="CJ79" s="1" t="str">
        <f>CONCATENATE(CH79-VLOOKUP(CI79,tableaux!$H$15:$K$23,4,FALSE),VLOOKUP(CI79,tableaux!$H$15:$J$23,3,FALSE))</f>
        <v>10546/12000</v>
      </c>
    </row>
    <row r="80" spans="1:88" ht="12.75">
      <c r="A80" t="s">
        <v>76</v>
      </c>
      <c r="B80">
        <v>1</v>
      </c>
      <c r="C80" s="59" t="s">
        <v>604</v>
      </c>
      <c r="D80" s="59" t="s">
        <v>792</v>
      </c>
      <c r="E80" s="59" t="s">
        <v>783</v>
      </c>
      <c r="F80" s="59" t="s">
        <v>607</v>
      </c>
      <c r="G80" s="59" t="s">
        <v>607</v>
      </c>
      <c r="H80" s="59" t="s">
        <v>1013</v>
      </c>
      <c r="I80" s="59"/>
      <c r="J80" s="59"/>
      <c r="K80" s="59"/>
      <c r="M80" s="59"/>
      <c r="N80" s="59"/>
      <c r="P80" s="59"/>
      <c r="R80" s="59"/>
      <c r="S80" s="59"/>
      <c r="U80" s="59"/>
      <c r="W80" s="59"/>
      <c r="X80" s="59"/>
      <c r="Z80" s="59"/>
      <c r="AA80" s="59"/>
      <c r="AC80" s="59"/>
      <c r="AE80" s="59"/>
      <c r="AJ80" s="59"/>
      <c r="AM80" s="59"/>
      <c r="AN80" s="59"/>
      <c r="AT80" s="59"/>
      <c r="AU80" s="59"/>
      <c r="AV80" s="59"/>
      <c r="AW80" s="59"/>
      <c r="AY80" s="59"/>
      <c r="BA80" s="59"/>
      <c r="BB80" s="59"/>
      <c r="BC80" s="59"/>
      <c r="BH80" s="59"/>
      <c r="BJ80" s="59"/>
      <c r="BL80" s="59"/>
      <c r="BM80" s="59"/>
      <c r="BN80" s="59"/>
      <c r="BS80">
        <v>1</v>
      </c>
      <c r="BT80">
        <v>980</v>
      </c>
      <c r="BU80" s="59" t="s">
        <v>795</v>
      </c>
      <c r="BV80" s="59" t="s">
        <v>53</v>
      </c>
      <c r="BW80">
        <v>989</v>
      </c>
      <c r="BX80" s="59" t="s">
        <v>811</v>
      </c>
      <c r="BY80" s="59" t="s">
        <v>23</v>
      </c>
      <c r="BZ80">
        <v>35965</v>
      </c>
      <c r="CC80" s="59"/>
      <c r="CD80" s="59"/>
      <c r="CG80" t="str">
        <f t="shared" si="2"/>
        <v>Gardiens du Temps</v>
      </c>
      <c r="CH80">
        <f t="shared" si="3"/>
        <v>35965</v>
      </c>
      <c r="CI80" t="str">
        <f>VLOOKUP(CH80,tableaux!$G$15:$J$23,2,TRUE)</f>
        <v>Révéré</v>
      </c>
      <c r="CJ80" s="1" t="str">
        <f>CONCATENATE(CH80-VLOOKUP(CI80,tableaux!$H$15:$K$23,4,FALSE),VLOOKUP(CI80,tableaux!$H$15:$J$23,3,FALSE))</f>
        <v>14965/21000</v>
      </c>
    </row>
    <row r="81" spans="1:88" ht="12.75">
      <c r="A81" t="s">
        <v>76</v>
      </c>
      <c r="B81">
        <v>1</v>
      </c>
      <c r="C81" s="59" t="s">
        <v>604</v>
      </c>
      <c r="D81" s="59" t="s">
        <v>792</v>
      </c>
      <c r="E81" s="59" t="s">
        <v>783</v>
      </c>
      <c r="F81" s="59" t="s">
        <v>607</v>
      </c>
      <c r="G81" s="59" t="s">
        <v>607</v>
      </c>
      <c r="H81" s="59" t="s">
        <v>1013</v>
      </c>
      <c r="I81" s="59"/>
      <c r="J81" s="59"/>
      <c r="K81" s="59"/>
      <c r="M81" s="59"/>
      <c r="N81" s="59"/>
      <c r="P81" s="59"/>
      <c r="R81" s="59"/>
      <c r="S81" s="59"/>
      <c r="U81" s="59"/>
      <c r="W81" s="59"/>
      <c r="X81" s="59"/>
      <c r="Z81" s="59"/>
      <c r="AA81" s="59"/>
      <c r="AC81" s="59"/>
      <c r="AE81" s="59"/>
      <c r="AJ81" s="59"/>
      <c r="AM81" s="59"/>
      <c r="AN81" s="59"/>
      <c r="AT81" s="59"/>
      <c r="AU81" s="59"/>
      <c r="AV81" s="59"/>
      <c r="AW81" s="59"/>
      <c r="AY81" s="59"/>
      <c r="BA81" s="59"/>
      <c r="BB81" s="59"/>
      <c r="BC81" s="59"/>
      <c r="BH81" s="59"/>
      <c r="BJ81" s="59"/>
      <c r="BL81" s="59"/>
      <c r="BM81" s="59"/>
      <c r="BN81" s="59"/>
      <c r="BS81">
        <v>1</v>
      </c>
      <c r="BT81">
        <v>980</v>
      </c>
      <c r="BU81" s="59" t="s">
        <v>795</v>
      </c>
      <c r="BV81" s="59" t="s">
        <v>53</v>
      </c>
      <c r="BW81">
        <v>1012</v>
      </c>
      <c r="BX81" s="59" t="s">
        <v>809</v>
      </c>
      <c r="BY81" s="59" t="s">
        <v>55</v>
      </c>
      <c r="BZ81">
        <v>31915</v>
      </c>
      <c r="CC81" s="59"/>
      <c r="CD81" s="59"/>
      <c r="CG81" t="str">
        <f t="shared" si="2"/>
        <v>Ligemort cendrelangue</v>
      </c>
      <c r="CH81">
        <f t="shared" si="3"/>
        <v>31915</v>
      </c>
      <c r="CI81" t="str">
        <f>VLOOKUP(CH81,tableaux!$G$15:$J$23,2,TRUE)</f>
        <v>Révéré</v>
      </c>
      <c r="CJ81" s="1" t="str">
        <f>CONCATENATE(CH81-VLOOKUP(CI81,tableaux!$H$15:$K$23,4,FALSE),VLOOKUP(CI81,tableaux!$H$15:$J$23,3,FALSE))</f>
        <v>10915/21000</v>
      </c>
    </row>
    <row r="82" spans="1:88" ht="12.75">
      <c r="A82" t="s">
        <v>76</v>
      </c>
      <c r="B82">
        <v>1</v>
      </c>
      <c r="C82" s="59" t="s">
        <v>604</v>
      </c>
      <c r="D82" s="59" t="s">
        <v>792</v>
      </c>
      <c r="E82" s="59" t="s">
        <v>783</v>
      </c>
      <c r="F82" s="59" t="s">
        <v>607</v>
      </c>
      <c r="G82" s="59" t="s">
        <v>607</v>
      </c>
      <c r="H82" s="59" t="s">
        <v>1013</v>
      </c>
      <c r="I82" s="59"/>
      <c r="J82" s="59"/>
      <c r="K82" s="59"/>
      <c r="M82" s="59"/>
      <c r="N82" s="59"/>
      <c r="P82" s="59"/>
      <c r="R82" s="59"/>
      <c r="S82" s="59"/>
      <c r="U82" s="59"/>
      <c r="W82" s="59"/>
      <c r="X82" s="59"/>
      <c r="Z82" s="59"/>
      <c r="AA82" s="59"/>
      <c r="AC82" s="59"/>
      <c r="AE82" s="59"/>
      <c r="AJ82" s="59"/>
      <c r="AM82" s="59"/>
      <c r="AN82" s="59"/>
      <c r="AT82" s="59"/>
      <c r="AU82" s="59"/>
      <c r="AV82" s="59"/>
      <c r="AW82" s="59"/>
      <c r="AY82" s="59"/>
      <c r="BA82" s="59"/>
      <c r="BB82" s="59"/>
      <c r="BC82" s="59"/>
      <c r="BH82" s="59"/>
      <c r="BJ82" s="59"/>
      <c r="BL82" s="59"/>
      <c r="BM82" s="59"/>
      <c r="BN82" s="59"/>
      <c r="BS82">
        <v>1</v>
      </c>
      <c r="BT82">
        <v>980</v>
      </c>
      <c r="BU82" s="59" t="s">
        <v>795</v>
      </c>
      <c r="BV82" s="59" t="s">
        <v>53</v>
      </c>
      <c r="BW82">
        <v>946</v>
      </c>
      <c r="BX82" s="59" t="s">
        <v>813</v>
      </c>
      <c r="BY82" s="59" t="s">
        <v>25</v>
      </c>
      <c r="BZ82">
        <v>42999</v>
      </c>
      <c r="CC82" s="59"/>
      <c r="CD82" s="59"/>
      <c r="CG82" t="str">
        <f t="shared" si="2"/>
        <v>Bastion de l'Honneur</v>
      </c>
      <c r="CH82">
        <f t="shared" si="3"/>
        <v>42999</v>
      </c>
      <c r="CI82" t="str">
        <f>VLOOKUP(CH82,tableaux!$G$15:$J$23,2,TRUE)</f>
        <v>max.</v>
      </c>
      <c r="CJ82" s="1" t="str">
        <f>CONCATENATE(CH82-VLOOKUP(CI82,tableaux!$H$15:$K$23,4,FALSE),VLOOKUP(CI82,tableaux!$H$15:$J$23,3,FALSE))</f>
        <v>999/1000</v>
      </c>
    </row>
    <row r="83" spans="1:88" ht="12.75">
      <c r="A83" t="s">
        <v>76</v>
      </c>
      <c r="B83">
        <v>1</v>
      </c>
      <c r="C83" s="59" t="s">
        <v>604</v>
      </c>
      <c r="D83" s="59" t="s">
        <v>792</v>
      </c>
      <c r="E83" s="59" t="s">
        <v>783</v>
      </c>
      <c r="F83" s="59" t="s">
        <v>607</v>
      </c>
      <c r="G83" s="59" t="s">
        <v>607</v>
      </c>
      <c r="H83" s="59" t="s">
        <v>1013</v>
      </c>
      <c r="I83" s="59"/>
      <c r="J83" s="59"/>
      <c r="K83" s="59"/>
      <c r="M83" s="59"/>
      <c r="N83" s="59"/>
      <c r="P83" s="59"/>
      <c r="R83" s="59"/>
      <c r="S83" s="59"/>
      <c r="U83" s="59"/>
      <c r="W83" s="59"/>
      <c r="X83" s="59"/>
      <c r="Z83" s="59"/>
      <c r="AA83" s="59"/>
      <c r="AC83" s="59"/>
      <c r="AE83" s="59"/>
      <c r="AJ83" s="59"/>
      <c r="AM83" s="59"/>
      <c r="AN83" s="59"/>
      <c r="AT83" s="59"/>
      <c r="AU83" s="59"/>
      <c r="AV83" s="59"/>
      <c r="AW83" s="59"/>
      <c r="AY83" s="59"/>
      <c r="BA83" s="59"/>
      <c r="BB83" s="59"/>
      <c r="BC83" s="59"/>
      <c r="BH83" s="59"/>
      <c r="BJ83" s="59"/>
      <c r="BL83" s="59"/>
      <c r="BM83" s="59"/>
      <c r="BN83" s="59"/>
      <c r="BS83">
        <v>1</v>
      </c>
      <c r="BT83">
        <v>980</v>
      </c>
      <c r="BU83" s="59" t="s">
        <v>795</v>
      </c>
      <c r="BV83" s="59" t="s">
        <v>53</v>
      </c>
      <c r="BW83">
        <v>1038</v>
      </c>
      <c r="BX83" s="59" t="s">
        <v>817</v>
      </c>
      <c r="BY83" s="59" t="s">
        <v>56</v>
      </c>
      <c r="BZ83">
        <v>4108</v>
      </c>
      <c r="CC83" s="59"/>
      <c r="CD83" s="59"/>
      <c r="CG83" t="str">
        <f t="shared" si="2"/>
        <v>Ogri'la</v>
      </c>
      <c r="CH83">
        <f t="shared" si="3"/>
        <v>4108</v>
      </c>
      <c r="CI83" t="str">
        <f>VLOOKUP(CH83,tableaux!$G$15:$J$23,2,TRUE)</f>
        <v>Amical</v>
      </c>
      <c r="CJ83" s="1" t="str">
        <f>CONCATENATE(CH83-VLOOKUP(CI83,tableaux!$H$15:$K$23,4,FALSE),VLOOKUP(CI83,tableaux!$H$15:$J$23,3,FALSE))</f>
        <v>1108/6000</v>
      </c>
    </row>
    <row r="84" spans="1:88" ht="12.75">
      <c r="A84" t="s">
        <v>76</v>
      </c>
      <c r="B84">
        <v>1</v>
      </c>
      <c r="C84" s="59" t="s">
        <v>604</v>
      </c>
      <c r="D84" s="59" t="s">
        <v>792</v>
      </c>
      <c r="E84" s="59" t="s">
        <v>783</v>
      </c>
      <c r="F84" s="59" t="s">
        <v>607</v>
      </c>
      <c r="G84" s="59" t="s">
        <v>607</v>
      </c>
      <c r="H84" s="59" t="s">
        <v>1013</v>
      </c>
      <c r="I84" s="59"/>
      <c r="J84" s="59"/>
      <c r="K84" s="59"/>
      <c r="M84" s="59"/>
      <c r="N84" s="59"/>
      <c r="P84" s="59"/>
      <c r="R84" s="59"/>
      <c r="S84" s="59"/>
      <c r="U84" s="59"/>
      <c r="W84" s="59"/>
      <c r="X84" s="59"/>
      <c r="Z84" s="59"/>
      <c r="AA84" s="59"/>
      <c r="AC84" s="59"/>
      <c r="AE84" s="59"/>
      <c r="AJ84" s="59"/>
      <c r="AM84" s="59"/>
      <c r="AN84" s="59"/>
      <c r="AT84" s="59"/>
      <c r="AU84" s="59"/>
      <c r="AV84" s="59"/>
      <c r="AW84" s="59"/>
      <c r="AY84" s="59"/>
      <c r="BA84" s="59"/>
      <c r="BB84" s="59"/>
      <c r="BC84" s="59"/>
      <c r="BH84" s="59"/>
      <c r="BJ84" s="59"/>
      <c r="BL84" s="59"/>
      <c r="BM84" s="59"/>
      <c r="BN84" s="59"/>
      <c r="BS84">
        <v>1</v>
      </c>
      <c r="BT84">
        <v>980</v>
      </c>
      <c r="BU84" s="59" t="s">
        <v>795</v>
      </c>
      <c r="BV84" s="59" t="s">
        <v>53</v>
      </c>
      <c r="BW84">
        <v>936</v>
      </c>
      <c r="BX84" s="59" t="s">
        <v>814</v>
      </c>
      <c r="BY84" s="59" t="s">
        <v>57</v>
      </c>
      <c r="CA84">
        <v>1</v>
      </c>
      <c r="CB84">
        <v>934</v>
      </c>
      <c r="CC84" s="59" t="s">
        <v>838</v>
      </c>
      <c r="CD84" s="59" t="s">
        <v>58</v>
      </c>
      <c r="CE84">
        <v>36151</v>
      </c>
      <c r="CG84" t="str">
        <f t="shared" si="2"/>
        <v>Les Clairvoyants</v>
      </c>
      <c r="CH84">
        <f t="shared" si="3"/>
        <v>36151</v>
      </c>
      <c r="CI84" t="str">
        <f>VLOOKUP(CH84,tableaux!$G$15:$J$23,2,TRUE)</f>
        <v>Révéré</v>
      </c>
      <c r="CJ84" s="1" t="str">
        <f>CONCATENATE(CH84-VLOOKUP(CI84,tableaux!$H$15:$K$23,4,FALSE),VLOOKUP(CI84,tableaux!$H$15:$J$23,3,FALSE))</f>
        <v>15151/21000</v>
      </c>
    </row>
    <row r="85" spans="1:88" ht="12.75">
      <c r="A85" t="s">
        <v>76</v>
      </c>
      <c r="B85">
        <v>1</v>
      </c>
      <c r="C85" s="59" t="s">
        <v>604</v>
      </c>
      <c r="D85" s="59" t="s">
        <v>792</v>
      </c>
      <c r="E85" s="59" t="s">
        <v>783</v>
      </c>
      <c r="F85" s="59" t="s">
        <v>607</v>
      </c>
      <c r="G85" s="59" t="s">
        <v>607</v>
      </c>
      <c r="H85" s="59" t="s">
        <v>1013</v>
      </c>
      <c r="I85" s="59"/>
      <c r="J85" s="59"/>
      <c r="K85" s="59"/>
      <c r="M85" s="59"/>
      <c r="N85" s="59"/>
      <c r="P85" s="59"/>
      <c r="R85" s="59"/>
      <c r="S85" s="59"/>
      <c r="U85" s="59"/>
      <c r="W85" s="59"/>
      <c r="X85" s="59"/>
      <c r="Z85" s="59"/>
      <c r="AA85" s="59"/>
      <c r="AC85" s="59"/>
      <c r="AE85" s="59"/>
      <c r="AJ85" s="59"/>
      <c r="AM85" s="59"/>
      <c r="AN85" s="59"/>
      <c r="AT85" s="59"/>
      <c r="AU85" s="59"/>
      <c r="AV85" s="59"/>
      <c r="AW85" s="59"/>
      <c r="AY85" s="59"/>
      <c r="BA85" s="59"/>
      <c r="BB85" s="59"/>
      <c r="BC85" s="59"/>
      <c r="BH85" s="59"/>
      <c r="BJ85" s="59"/>
      <c r="BL85" s="59"/>
      <c r="BM85" s="59"/>
      <c r="BN85" s="59"/>
      <c r="BS85">
        <v>1</v>
      </c>
      <c r="BT85">
        <v>980</v>
      </c>
      <c r="BU85" s="59" t="s">
        <v>795</v>
      </c>
      <c r="BV85" s="59" t="s">
        <v>53</v>
      </c>
      <c r="BW85">
        <v>936</v>
      </c>
      <c r="BX85" s="59" t="s">
        <v>814</v>
      </c>
      <c r="BY85" s="59" t="s">
        <v>57</v>
      </c>
      <c r="CA85">
        <v>1</v>
      </c>
      <c r="CB85">
        <v>935</v>
      </c>
      <c r="CC85" s="59" t="s">
        <v>841</v>
      </c>
      <c r="CD85" s="59" t="s">
        <v>30</v>
      </c>
      <c r="CE85">
        <v>42999</v>
      </c>
      <c r="CG85" t="str">
        <f t="shared" si="2"/>
        <v>Les Sha'tar</v>
      </c>
      <c r="CH85">
        <f t="shared" si="3"/>
        <v>42999</v>
      </c>
      <c r="CI85" t="str">
        <f>VLOOKUP(CH85,tableaux!$G$15:$J$23,2,TRUE)</f>
        <v>max.</v>
      </c>
      <c r="CJ85" s="1" t="str">
        <f>CONCATENATE(CH85-VLOOKUP(CI85,tableaux!$H$15:$K$23,4,FALSE),VLOOKUP(CI85,tableaux!$H$15:$J$23,3,FALSE))</f>
        <v>999/1000</v>
      </c>
    </row>
    <row r="86" spans="1:88" ht="12.75">
      <c r="A86" t="s">
        <v>76</v>
      </c>
      <c r="B86">
        <v>1</v>
      </c>
      <c r="C86" s="59" t="s">
        <v>604</v>
      </c>
      <c r="D86" s="59" t="s">
        <v>792</v>
      </c>
      <c r="E86" s="59" t="s">
        <v>783</v>
      </c>
      <c r="F86" s="59" t="s">
        <v>607</v>
      </c>
      <c r="G86" s="59" t="s">
        <v>607</v>
      </c>
      <c r="H86" s="59" t="s">
        <v>1013</v>
      </c>
      <c r="I86" s="59"/>
      <c r="J86" s="59"/>
      <c r="K86" s="59"/>
      <c r="M86" s="59"/>
      <c r="N86" s="59"/>
      <c r="P86" s="59"/>
      <c r="R86" s="59"/>
      <c r="S86" s="59"/>
      <c r="U86" s="59"/>
      <c r="W86" s="59"/>
      <c r="X86" s="59"/>
      <c r="Z86" s="59"/>
      <c r="AA86" s="59"/>
      <c r="AC86" s="59"/>
      <c r="AE86" s="59"/>
      <c r="AJ86" s="59"/>
      <c r="AM86" s="59"/>
      <c r="AN86" s="59"/>
      <c r="AT86" s="59"/>
      <c r="AU86" s="59"/>
      <c r="AV86" s="59"/>
      <c r="AW86" s="59"/>
      <c r="AY86" s="59"/>
      <c r="BA86" s="59"/>
      <c r="BB86" s="59"/>
      <c r="BC86" s="59"/>
      <c r="BH86" s="59"/>
      <c r="BJ86" s="59"/>
      <c r="BL86" s="59"/>
      <c r="BM86" s="59"/>
      <c r="BN86" s="59"/>
      <c r="BS86">
        <v>1</v>
      </c>
      <c r="BT86">
        <v>980</v>
      </c>
      <c r="BU86" s="59" t="s">
        <v>795</v>
      </c>
      <c r="BV86" s="59" t="s">
        <v>53</v>
      </c>
      <c r="BW86">
        <v>936</v>
      </c>
      <c r="BX86" s="59" t="s">
        <v>814</v>
      </c>
      <c r="BY86" s="59" t="s">
        <v>57</v>
      </c>
      <c r="CA86">
        <v>1</v>
      </c>
      <c r="CB86">
        <v>1011</v>
      </c>
      <c r="CC86" s="59" t="s">
        <v>839</v>
      </c>
      <c r="CD86" s="59" t="s">
        <v>29</v>
      </c>
      <c r="CE86">
        <v>42999</v>
      </c>
      <c r="CG86" t="str">
        <f t="shared" si="2"/>
        <v>Ville basse</v>
      </c>
      <c r="CH86">
        <f t="shared" si="3"/>
        <v>42999</v>
      </c>
      <c r="CI86" t="str">
        <f>VLOOKUP(CH86,tableaux!$G$15:$J$23,2,TRUE)</f>
        <v>max.</v>
      </c>
      <c r="CJ86" s="1" t="str">
        <f>CONCATENATE(CH86-VLOOKUP(CI86,tableaux!$H$15:$K$23,4,FALSE),VLOOKUP(CI86,tableaux!$H$15:$J$23,3,FALSE))</f>
        <v>999/1000</v>
      </c>
    </row>
    <row r="87" spans="1:88" ht="12.75">
      <c r="A87" t="s">
        <v>76</v>
      </c>
      <c r="B87">
        <v>1</v>
      </c>
      <c r="C87" s="59" t="s">
        <v>604</v>
      </c>
      <c r="D87" s="59" t="s">
        <v>792</v>
      </c>
      <c r="E87" s="59" t="s">
        <v>783</v>
      </c>
      <c r="F87" s="59" t="s">
        <v>607</v>
      </c>
      <c r="G87" s="59" t="s">
        <v>607</v>
      </c>
      <c r="H87" s="59" t="s">
        <v>1013</v>
      </c>
      <c r="I87" s="59"/>
      <c r="J87" s="59"/>
      <c r="K87" s="59"/>
      <c r="M87" s="59"/>
      <c r="N87" s="59"/>
      <c r="P87" s="59"/>
      <c r="R87" s="59"/>
      <c r="S87" s="59"/>
      <c r="U87" s="59"/>
      <c r="W87" s="59"/>
      <c r="X87" s="59"/>
      <c r="Z87" s="59"/>
      <c r="AA87" s="59"/>
      <c r="AC87" s="59"/>
      <c r="AE87" s="59"/>
      <c r="AJ87" s="59"/>
      <c r="AM87" s="59"/>
      <c r="AN87" s="59"/>
      <c r="AT87" s="59"/>
      <c r="AU87" s="59"/>
      <c r="AV87" s="59"/>
      <c r="AW87" s="59"/>
      <c r="AY87" s="59"/>
      <c r="BA87" s="59"/>
      <c r="BB87" s="59"/>
      <c r="BC87" s="59"/>
      <c r="BH87" s="59"/>
      <c r="BJ87" s="59"/>
      <c r="BL87" s="59"/>
      <c r="BM87" s="59"/>
      <c r="BN87" s="59"/>
      <c r="BS87">
        <v>1</v>
      </c>
      <c r="BT87">
        <v>980</v>
      </c>
      <c r="BU87" s="59" t="s">
        <v>795</v>
      </c>
      <c r="BV87" s="59" t="s">
        <v>53</v>
      </c>
      <c r="BW87">
        <v>936</v>
      </c>
      <c r="BX87" s="59" t="s">
        <v>814</v>
      </c>
      <c r="BY87" s="59" t="s">
        <v>57</v>
      </c>
      <c r="CA87">
        <v>1</v>
      </c>
      <c r="CB87">
        <v>932</v>
      </c>
      <c r="CC87" s="59" t="s">
        <v>840</v>
      </c>
      <c r="CD87" s="59" t="s">
        <v>28</v>
      </c>
      <c r="CE87">
        <v>-39824</v>
      </c>
      <c r="CG87" t="str">
        <f t="shared" si="2"/>
        <v>L'Aldor</v>
      </c>
      <c r="CH87">
        <f t="shared" si="3"/>
        <v>-39824</v>
      </c>
      <c r="CI87" t="e">
        <f>VLOOKUP(CH87,tableaux!$G$15:$J$23,2,TRUE)</f>
        <v>#N/A</v>
      </c>
      <c r="CJ87" s="1" t="e">
        <f>CONCATENATE(CH87-VLOOKUP(CI87,tableaux!$H$15:$K$23,4,FALSE),VLOOKUP(CI87,tableaux!$H$15:$J$23,3,FALSE))</f>
        <v>#N/A</v>
      </c>
    </row>
    <row r="88" spans="1:88" ht="12.75">
      <c r="A88" t="s">
        <v>76</v>
      </c>
      <c r="B88">
        <v>1</v>
      </c>
      <c r="C88" s="59" t="s">
        <v>604</v>
      </c>
      <c r="D88" s="59" t="s">
        <v>792</v>
      </c>
      <c r="E88" s="59" t="s">
        <v>783</v>
      </c>
      <c r="F88" s="59" t="s">
        <v>607</v>
      </c>
      <c r="G88" s="59" t="s">
        <v>607</v>
      </c>
      <c r="H88" s="59" t="s">
        <v>1013</v>
      </c>
      <c r="I88" s="59"/>
      <c r="J88" s="59"/>
      <c r="K88" s="59"/>
      <c r="M88" s="59"/>
      <c r="N88" s="59"/>
      <c r="P88" s="59"/>
      <c r="R88" s="59"/>
      <c r="S88" s="59"/>
      <c r="U88" s="59"/>
      <c r="W88" s="59"/>
      <c r="X88" s="59"/>
      <c r="Z88" s="59"/>
      <c r="AA88" s="59"/>
      <c r="AC88" s="59"/>
      <c r="AE88" s="59"/>
      <c r="AJ88" s="59"/>
      <c r="AM88" s="59"/>
      <c r="AN88" s="59"/>
      <c r="AT88" s="59"/>
      <c r="AU88" s="59"/>
      <c r="AV88" s="59"/>
      <c r="AW88" s="59"/>
      <c r="AY88" s="59"/>
      <c r="BA88" s="59"/>
      <c r="BB88" s="59"/>
      <c r="BC88" s="59"/>
      <c r="BH88" s="59"/>
      <c r="BJ88" s="59"/>
      <c r="BL88" s="59"/>
      <c r="BM88" s="59"/>
      <c r="BN88" s="59"/>
      <c r="BS88">
        <v>1</v>
      </c>
      <c r="BT88">
        <v>980</v>
      </c>
      <c r="BU88" s="59" t="s">
        <v>795</v>
      </c>
      <c r="BV88" s="59" t="s">
        <v>53</v>
      </c>
      <c r="BW88">
        <v>936</v>
      </c>
      <c r="BX88" s="59" t="s">
        <v>814</v>
      </c>
      <c r="BY88" s="59" t="s">
        <v>57</v>
      </c>
      <c r="CA88">
        <v>1</v>
      </c>
      <c r="CB88">
        <v>1031</v>
      </c>
      <c r="CC88" s="59" t="s">
        <v>842</v>
      </c>
      <c r="CD88" s="59" t="s">
        <v>31</v>
      </c>
      <c r="CE88">
        <v>23278</v>
      </c>
      <c r="CG88" t="str">
        <f t="shared" si="2"/>
        <v>Garde-ciel sha'tari</v>
      </c>
      <c r="CH88">
        <f t="shared" si="3"/>
        <v>23278</v>
      </c>
      <c r="CI88" t="str">
        <f>VLOOKUP(CH88,tableaux!$G$15:$J$23,2,TRUE)</f>
        <v>Révéré</v>
      </c>
      <c r="CJ88" s="1" t="str">
        <f>CONCATENATE(CH88-VLOOKUP(CI88,tableaux!$H$15:$K$23,4,FALSE),VLOOKUP(CI88,tableaux!$H$15:$J$23,3,FALSE))</f>
        <v>2278/21000</v>
      </c>
    </row>
    <row r="89" spans="1:88" ht="12.75">
      <c r="A89" t="s">
        <v>76</v>
      </c>
      <c r="B89">
        <v>1</v>
      </c>
      <c r="C89" s="59" t="s">
        <v>604</v>
      </c>
      <c r="D89" s="59" t="s">
        <v>792</v>
      </c>
      <c r="E89" s="59" t="s">
        <v>783</v>
      </c>
      <c r="F89" s="59" t="s">
        <v>607</v>
      </c>
      <c r="G89" s="59" t="s">
        <v>607</v>
      </c>
      <c r="H89" s="59" t="s">
        <v>1013</v>
      </c>
      <c r="I89" s="59"/>
      <c r="J89" s="59"/>
      <c r="K89" s="59"/>
      <c r="M89" s="59"/>
      <c r="N89" s="59"/>
      <c r="P89" s="59"/>
      <c r="R89" s="59"/>
      <c r="S89" s="59"/>
      <c r="U89" s="59"/>
      <c r="W89" s="59"/>
      <c r="X89" s="59"/>
      <c r="Z89" s="59"/>
      <c r="AA89" s="59"/>
      <c r="AC89" s="59"/>
      <c r="AE89" s="59"/>
      <c r="AJ89" s="59"/>
      <c r="AM89" s="59"/>
      <c r="AN89" s="59"/>
      <c r="AT89" s="59"/>
      <c r="AU89" s="59"/>
      <c r="AV89" s="59"/>
      <c r="AW89" s="59"/>
      <c r="AY89" s="59"/>
      <c r="BA89" s="59"/>
      <c r="BB89" s="59"/>
      <c r="BC89" s="59"/>
      <c r="BH89" s="59"/>
      <c r="BJ89" s="59"/>
      <c r="BL89" s="59"/>
      <c r="BM89" s="59"/>
      <c r="BN89" s="59"/>
      <c r="BS89">
        <v>1</v>
      </c>
      <c r="BT89">
        <v>980</v>
      </c>
      <c r="BU89" s="59" t="s">
        <v>795</v>
      </c>
      <c r="BV89" s="59" t="s">
        <v>53</v>
      </c>
      <c r="BW89">
        <v>936</v>
      </c>
      <c r="BX89" s="59" t="s">
        <v>814</v>
      </c>
      <c r="BY89" s="59" t="s">
        <v>57</v>
      </c>
      <c r="CA89">
        <v>1</v>
      </c>
      <c r="CB89">
        <v>1077</v>
      </c>
      <c r="CC89" s="59" t="s">
        <v>843</v>
      </c>
      <c r="CD89" s="59" t="s">
        <v>32</v>
      </c>
      <c r="CE89">
        <v>39723</v>
      </c>
      <c r="CG89" t="str">
        <f t="shared" si="2"/>
        <v>Opération Soleil brisé</v>
      </c>
      <c r="CH89">
        <f t="shared" si="3"/>
        <v>39723</v>
      </c>
      <c r="CI89" t="str">
        <f>VLOOKUP(CH89,tableaux!$G$15:$J$23,2,TRUE)</f>
        <v>Révéré</v>
      </c>
      <c r="CJ89" s="1" t="str">
        <f>CONCATENATE(CH89-VLOOKUP(CI89,tableaux!$H$15:$K$23,4,FALSE),VLOOKUP(CI89,tableaux!$H$15:$J$23,3,FALSE))</f>
        <v>18723/21000</v>
      </c>
    </row>
    <row r="90" spans="1:88" ht="12.75">
      <c r="A90" t="s">
        <v>76</v>
      </c>
      <c r="B90">
        <v>1</v>
      </c>
      <c r="C90" s="59" t="s">
        <v>604</v>
      </c>
      <c r="D90" s="59" t="s">
        <v>792</v>
      </c>
      <c r="E90" s="59" t="s">
        <v>783</v>
      </c>
      <c r="F90" s="59" t="s">
        <v>607</v>
      </c>
      <c r="G90" s="59" t="s">
        <v>607</v>
      </c>
      <c r="H90" s="59" t="s">
        <v>1013</v>
      </c>
      <c r="I90" s="59"/>
      <c r="J90" s="59"/>
      <c r="K90" s="59"/>
      <c r="M90" s="59"/>
      <c r="N90" s="59"/>
      <c r="P90" s="59"/>
      <c r="R90" s="59"/>
      <c r="S90" s="59"/>
      <c r="U90" s="59"/>
      <c r="W90" s="59"/>
      <c r="X90" s="59"/>
      <c r="Z90" s="59"/>
      <c r="AA90" s="59"/>
      <c r="AC90" s="59"/>
      <c r="AE90" s="59"/>
      <c r="AJ90" s="59"/>
      <c r="AM90" s="59"/>
      <c r="AN90" s="59"/>
      <c r="AT90" s="59"/>
      <c r="AU90" s="59"/>
      <c r="AV90" s="59"/>
      <c r="AW90" s="59"/>
      <c r="AY90" s="59"/>
      <c r="BA90" s="59"/>
      <c r="BB90" s="59"/>
      <c r="BC90" s="59"/>
      <c r="BH90" s="59"/>
      <c r="BJ90" s="59"/>
      <c r="BL90" s="59"/>
      <c r="BM90" s="59"/>
      <c r="BN90" s="59"/>
      <c r="BS90">
        <v>1</v>
      </c>
      <c r="BT90">
        <v>980</v>
      </c>
      <c r="BU90" s="59" t="s">
        <v>795</v>
      </c>
      <c r="BV90" s="59" t="s">
        <v>53</v>
      </c>
      <c r="BW90">
        <v>942</v>
      </c>
      <c r="BX90" s="59" t="s">
        <v>815</v>
      </c>
      <c r="BY90" s="59" t="s">
        <v>26</v>
      </c>
      <c r="BZ90">
        <v>42999</v>
      </c>
      <c r="CC90" s="59"/>
      <c r="CD90" s="59"/>
      <c r="CG90" t="str">
        <f t="shared" si="2"/>
        <v>Expédition cénarienne</v>
      </c>
      <c r="CH90">
        <f t="shared" si="3"/>
        <v>42999</v>
      </c>
      <c r="CI90" t="str">
        <f>VLOOKUP(CH90,tableaux!$G$15:$J$23,2,TRUE)</f>
        <v>max.</v>
      </c>
      <c r="CJ90" s="1" t="str">
        <f>CONCATENATE(CH90-VLOOKUP(CI90,tableaux!$H$15:$K$23,4,FALSE),VLOOKUP(CI90,tableaux!$H$15:$J$23,3,FALSE))</f>
        <v>999/1000</v>
      </c>
    </row>
    <row r="91" spans="1:88" ht="12.75">
      <c r="A91" t="s">
        <v>76</v>
      </c>
      <c r="B91">
        <v>1</v>
      </c>
      <c r="C91" s="59" t="s">
        <v>604</v>
      </c>
      <c r="D91" s="59" t="s">
        <v>792</v>
      </c>
      <c r="E91" s="59" t="s">
        <v>783</v>
      </c>
      <c r="F91" s="59" t="s">
        <v>607</v>
      </c>
      <c r="G91" s="59" t="s">
        <v>607</v>
      </c>
      <c r="H91" s="59" t="s">
        <v>1013</v>
      </c>
      <c r="I91" s="59"/>
      <c r="J91" s="59"/>
      <c r="K91" s="59"/>
      <c r="M91" s="59"/>
      <c r="N91" s="59"/>
      <c r="P91" s="59"/>
      <c r="R91" s="59"/>
      <c r="S91" s="59"/>
      <c r="U91" s="59"/>
      <c r="W91" s="59"/>
      <c r="X91" s="59"/>
      <c r="Z91" s="59"/>
      <c r="AA91" s="59"/>
      <c r="AC91" s="59"/>
      <c r="AE91" s="59"/>
      <c r="AJ91" s="59"/>
      <c r="AM91" s="59"/>
      <c r="AN91" s="59"/>
      <c r="AT91" s="59"/>
      <c r="AU91" s="59"/>
      <c r="AV91" s="59"/>
      <c r="AW91" s="59"/>
      <c r="AY91" s="59"/>
      <c r="BA91" s="59"/>
      <c r="BB91" s="59"/>
      <c r="BC91" s="59"/>
      <c r="BH91" s="59"/>
      <c r="BJ91" s="59"/>
      <c r="BL91" s="59"/>
      <c r="BM91" s="59"/>
      <c r="BN91" s="59"/>
      <c r="BS91">
        <v>1</v>
      </c>
      <c r="BT91">
        <v>980</v>
      </c>
      <c r="BU91" s="59" t="s">
        <v>795</v>
      </c>
      <c r="BV91" s="59" t="s">
        <v>53</v>
      </c>
      <c r="BW91">
        <v>970</v>
      </c>
      <c r="BX91" s="59" t="s">
        <v>816</v>
      </c>
      <c r="BY91" s="59" t="s">
        <v>27</v>
      </c>
      <c r="BZ91">
        <v>18214</v>
      </c>
      <c r="CC91" s="59"/>
      <c r="CD91" s="59"/>
      <c r="CG91" t="str">
        <f t="shared" si="2"/>
        <v>Sporeggar</v>
      </c>
      <c r="CH91">
        <f t="shared" si="3"/>
        <v>18214</v>
      </c>
      <c r="CI91" t="str">
        <f>VLOOKUP(CH91,tableaux!$G$15:$J$23,2,TRUE)</f>
        <v>Honoré</v>
      </c>
      <c r="CJ91" s="1" t="str">
        <f>CONCATENATE(CH91-VLOOKUP(CI91,tableaux!$H$15:$K$23,4,FALSE),VLOOKUP(CI91,tableaux!$H$15:$J$23,3,FALSE))</f>
        <v>9214/12000</v>
      </c>
    </row>
    <row r="92" spans="1:88" ht="12.75">
      <c r="A92" t="s">
        <v>76</v>
      </c>
      <c r="B92">
        <v>1</v>
      </c>
      <c r="C92" s="59" t="s">
        <v>604</v>
      </c>
      <c r="D92" s="59" t="s">
        <v>792</v>
      </c>
      <c r="E92" s="59" t="s">
        <v>783</v>
      </c>
      <c r="F92" s="59" t="s">
        <v>607</v>
      </c>
      <c r="G92" s="59" t="s">
        <v>607</v>
      </c>
      <c r="H92" s="59" t="s">
        <v>1013</v>
      </c>
      <c r="I92" s="59"/>
      <c r="J92" s="59"/>
      <c r="K92" s="59"/>
      <c r="M92" s="59"/>
      <c r="N92" s="59"/>
      <c r="P92" s="59"/>
      <c r="R92" s="59"/>
      <c r="S92" s="59"/>
      <c r="U92" s="59"/>
      <c r="W92" s="59"/>
      <c r="X92" s="59"/>
      <c r="Z92" s="59"/>
      <c r="AA92" s="59"/>
      <c r="AC92" s="59"/>
      <c r="AE92" s="59"/>
      <c r="AJ92" s="59"/>
      <c r="AM92" s="59"/>
      <c r="AN92" s="59"/>
      <c r="AT92" s="59"/>
      <c r="AU92" s="59"/>
      <c r="AV92" s="59"/>
      <c r="AW92" s="59"/>
      <c r="AY92" s="59"/>
      <c r="BA92" s="59"/>
      <c r="BB92" s="59"/>
      <c r="BC92" s="59"/>
      <c r="BH92" s="59"/>
      <c r="BJ92" s="59"/>
      <c r="BL92" s="59"/>
      <c r="BM92" s="59"/>
      <c r="BN92" s="59"/>
      <c r="BS92">
        <v>1</v>
      </c>
      <c r="BT92">
        <v>1118</v>
      </c>
      <c r="BU92" s="59" t="s">
        <v>796</v>
      </c>
      <c r="BV92" s="59" t="s">
        <v>59</v>
      </c>
      <c r="BW92">
        <v>609</v>
      </c>
      <c r="BX92" s="59" t="s">
        <v>818</v>
      </c>
      <c r="BY92" s="59" t="s">
        <v>33</v>
      </c>
      <c r="BZ92">
        <v>42339</v>
      </c>
      <c r="CC92" s="59"/>
      <c r="CD92" s="59"/>
      <c r="CG92" t="str">
        <f t="shared" si="2"/>
        <v>Cercle cénarien</v>
      </c>
      <c r="CH92">
        <f t="shared" si="3"/>
        <v>42339</v>
      </c>
      <c r="CI92" t="str">
        <f>VLOOKUP(CH92,tableaux!$G$15:$J$23,2,TRUE)</f>
        <v>Exalté</v>
      </c>
      <c r="CJ92" s="1" t="str">
        <f>CONCATENATE(CH92-VLOOKUP(CI92,tableaux!$H$15:$K$23,4,FALSE),VLOOKUP(CI92,tableaux!$H$15:$J$23,3,FALSE))</f>
        <v>339/1000</v>
      </c>
    </row>
    <row r="93" spans="1:88" ht="12.75">
      <c r="A93" t="s">
        <v>76</v>
      </c>
      <c r="B93">
        <v>1</v>
      </c>
      <c r="C93" s="59" t="s">
        <v>604</v>
      </c>
      <c r="D93" s="59" t="s">
        <v>792</v>
      </c>
      <c r="E93" s="59" t="s">
        <v>783</v>
      </c>
      <c r="F93" s="59" t="s">
        <v>607</v>
      </c>
      <c r="G93" s="59" t="s">
        <v>607</v>
      </c>
      <c r="H93" s="59" t="s">
        <v>1013</v>
      </c>
      <c r="I93" s="59"/>
      <c r="J93" s="59"/>
      <c r="K93" s="59"/>
      <c r="M93" s="59"/>
      <c r="N93" s="59"/>
      <c r="P93" s="59"/>
      <c r="R93" s="59"/>
      <c r="S93" s="59"/>
      <c r="U93" s="59"/>
      <c r="W93" s="59"/>
      <c r="X93" s="59"/>
      <c r="Z93" s="59"/>
      <c r="AA93" s="59"/>
      <c r="AC93" s="59"/>
      <c r="AE93" s="59"/>
      <c r="AJ93" s="59"/>
      <c r="AM93" s="59"/>
      <c r="AN93" s="59"/>
      <c r="AT93" s="59"/>
      <c r="AU93" s="59"/>
      <c r="AV93" s="59"/>
      <c r="AW93" s="59"/>
      <c r="AY93" s="59"/>
      <c r="BA93" s="59"/>
      <c r="BB93" s="59"/>
      <c r="BC93" s="59"/>
      <c r="BH93" s="59"/>
      <c r="BJ93" s="59"/>
      <c r="BL93" s="59"/>
      <c r="BM93" s="59"/>
      <c r="BN93" s="59"/>
      <c r="BS93">
        <v>1</v>
      </c>
      <c r="BT93">
        <v>1118</v>
      </c>
      <c r="BU93" s="59" t="s">
        <v>796</v>
      </c>
      <c r="BV93" s="59" t="s">
        <v>59</v>
      </c>
      <c r="BW93">
        <v>469</v>
      </c>
      <c r="BX93" s="59" t="s">
        <v>819</v>
      </c>
      <c r="BY93" s="59" t="s">
        <v>67</v>
      </c>
      <c r="BZ93">
        <v>32903</v>
      </c>
      <c r="CA93">
        <v>1</v>
      </c>
      <c r="CB93">
        <v>930</v>
      </c>
      <c r="CC93" s="59" t="s">
        <v>844</v>
      </c>
      <c r="CD93" s="59" t="s">
        <v>12</v>
      </c>
      <c r="CE93">
        <v>42999</v>
      </c>
      <c r="CG93" t="str">
        <f t="shared" si="2"/>
        <v>Exodar</v>
      </c>
      <c r="CH93">
        <f t="shared" si="3"/>
        <v>42999</v>
      </c>
      <c r="CI93" t="str">
        <f>VLOOKUP(CH93,tableaux!$G$15:$J$23,2,TRUE)</f>
        <v>max.</v>
      </c>
      <c r="CJ93" s="1" t="str">
        <f>CONCATENATE(CH93-VLOOKUP(CI93,tableaux!$H$15:$K$23,4,FALSE),VLOOKUP(CI93,tableaux!$H$15:$J$23,3,FALSE))</f>
        <v>999/1000</v>
      </c>
    </row>
    <row r="94" spans="1:88" ht="12.75">
      <c r="A94" t="s">
        <v>76</v>
      </c>
      <c r="B94">
        <v>1</v>
      </c>
      <c r="C94" s="59" t="s">
        <v>604</v>
      </c>
      <c r="D94" s="59" t="s">
        <v>792</v>
      </c>
      <c r="E94" s="59" t="s">
        <v>783</v>
      </c>
      <c r="F94" s="59" t="s">
        <v>607</v>
      </c>
      <c r="G94" s="59" t="s">
        <v>607</v>
      </c>
      <c r="H94" s="59" t="s">
        <v>1013</v>
      </c>
      <c r="I94" s="59"/>
      <c r="J94" s="59"/>
      <c r="K94" s="59"/>
      <c r="M94" s="59"/>
      <c r="N94" s="59"/>
      <c r="P94" s="59"/>
      <c r="R94" s="59"/>
      <c r="S94" s="59"/>
      <c r="U94" s="59"/>
      <c r="W94" s="59"/>
      <c r="X94" s="59"/>
      <c r="Z94" s="59"/>
      <c r="AA94" s="59"/>
      <c r="AC94" s="59"/>
      <c r="AE94" s="59"/>
      <c r="AJ94" s="59"/>
      <c r="AM94" s="59"/>
      <c r="AN94" s="59"/>
      <c r="AT94" s="59"/>
      <c r="AU94" s="59"/>
      <c r="AV94" s="59"/>
      <c r="AW94" s="59"/>
      <c r="AY94" s="59"/>
      <c r="BA94" s="59"/>
      <c r="BB94" s="59"/>
      <c r="BC94" s="59"/>
      <c r="BH94" s="59"/>
      <c r="BJ94" s="59"/>
      <c r="BL94" s="59"/>
      <c r="BM94" s="59"/>
      <c r="BN94" s="59"/>
      <c r="BS94">
        <v>1</v>
      </c>
      <c r="BT94">
        <v>1118</v>
      </c>
      <c r="BU94" s="59" t="s">
        <v>796</v>
      </c>
      <c r="BV94" s="59" t="s">
        <v>59</v>
      </c>
      <c r="BW94">
        <v>469</v>
      </c>
      <c r="BX94" s="59" t="s">
        <v>819</v>
      </c>
      <c r="BY94" s="59" t="s">
        <v>67</v>
      </c>
      <c r="BZ94">
        <v>32903</v>
      </c>
      <c r="CA94">
        <v>1</v>
      </c>
      <c r="CB94">
        <v>69</v>
      </c>
      <c r="CC94" s="59" t="s">
        <v>845</v>
      </c>
      <c r="CD94" s="59" t="s">
        <v>13</v>
      </c>
      <c r="CE94">
        <v>42999</v>
      </c>
      <c r="CG94" t="str">
        <f t="shared" si="2"/>
        <v>Darnassus</v>
      </c>
      <c r="CH94">
        <f t="shared" si="3"/>
        <v>42999</v>
      </c>
      <c r="CI94" t="str">
        <f>VLOOKUP(CH94,tableaux!$G$15:$J$23,2,TRUE)</f>
        <v>max.</v>
      </c>
      <c r="CJ94" s="1" t="str">
        <f>CONCATENATE(CH94-VLOOKUP(CI94,tableaux!$H$15:$K$23,4,FALSE),VLOOKUP(CI94,tableaux!$H$15:$J$23,3,FALSE))</f>
        <v>999/1000</v>
      </c>
    </row>
    <row r="95" spans="1:88" ht="12.75">
      <c r="A95" t="s">
        <v>76</v>
      </c>
      <c r="B95">
        <v>1</v>
      </c>
      <c r="C95" s="59" t="s">
        <v>604</v>
      </c>
      <c r="D95" s="59" t="s">
        <v>792</v>
      </c>
      <c r="E95" s="59" t="s">
        <v>783</v>
      </c>
      <c r="F95" s="59" t="s">
        <v>607</v>
      </c>
      <c r="G95" s="59" t="s">
        <v>607</v>
      </c>
      <c r="H95" s="59" t="s">
        <v>1013</v>
      </c>
      <c r="I95" s="59"/>
      <c r="J95" s="59"/>
      <c r="K95" s="59"/>
      <c r="M95" s="59"/>
      <c r="N95" s="59"/>
      <c r="P95" s="59"/>
      <c r="R95" s="59"/>
      <c r="S95" s="59"/>
      <c r="U95" s="59"/>
      <c r="W95" s="59"/>
      <c r="X95" s="59"/>
      <c r="Z95" s="59"/>
      <c r="AA95" s="59"/>
      <c r="AC95" s="59"/>
      <c r="AE95" s="59"/>
      <c r="AJ95" s="59"/>
      <c r="AM95" s="59"/>
      <c r="AN95" s="59"/>
      <c r="AT95" s="59"/>
      <c r="AU95" s="59"/>
      <c r="AV95" s="59"/>
      <c r="AW95" s="59"/>
      <c r="AY95" s="59"/>
      <c r="BA95" s="59"/>
      <c r="BB95" s="59"/>
      <c r="BC95" s="59"/>
      <c r="BH95" s="59"/>
      <c r="BJ95" s="59"/>
      <c r="BL95" s="59"/>
      <c r="BM95" s="59"/>
      <c r="BN95" s="59"/>
      <c r="BS95">
        <v>1</v>
      </c>
      <c r="BT95">
        <v>1118</v>
      </c>
      <c r="BU95" s="59" t="s">
        <v>796</v>
      </c>
      <c r="BV95" s="59" t="s">
        <v>59</v>
      </c>
      <c r="BW95">
        <v>469</v>
      </c>
      <c r="BX95" s="59" t="s">
        <v>819</v>
      </c>
      <c r="BY95" s="59" t="s">
        <v>67</v>
      </c>
      <c r="BZ95">
        <v>32903</v>
      </c>
      <c r="CA95">
        <v>1</v>
      </c>
      <c r="CB95">
        <v>72</v>
      </c>
      <c r="CC95" s="59" t="s">
        <v>846</v>
      </c>
      <c r="CD95" s="59" t="s">
        <v>14</v>
      </c>
      <c r="CE95">
        <v>42999</v>
      </c>
      <c r="CG95" t="str">
        <f t="shared" si="2"/>
        <v>Hurlevent</v>
      </c>
      <c r="CH95">
        <f t="shared" si="3"/>
        <v>42999</v>
      </c>
      <c r="CI95" t="str">
        <f>VLOOKUP(CH95,tableaux!$G$15:$J$23,2,TRUE)</f>
        <v>max.</v>
      </c>
      <c r="CJ95" s="1" t="str">
        <f>CONCATENATE(CH95-VLOOKUP(CI95,tableaux!$H$15:$K$23,4,FALSE),VLOOKUP(CI95,tableaux!$H$15:$J$23,3,FALSE))</f>
        <v>999/1000</v>
      </c>
    </row>
    <row r="96" spans="1:88" ht="12.75">
      <c r="A96" t="s">
        <v>76</v>
      </c>
      <c r="B96">
        <v>1</v>
      </c>
      <c r="C96" s="59" t="s">
        <v>604</v>
      </c>
      <c r="D96" s="59" t="s">
        <v>792</v>
      </c>
      <c r="E96" s="59" t="s">
        <v>783</v>
      </c>
      <c r="F96" s="59" t="s">
        <v>607</v>
      </c>
      <c r="G96" s="59" t="s">
        <v>607</v>
      </c>
      <c r="H96" s="59" t="s">
        <v>1013</v>
      </c>
      <c r="I96" s="59"/>
      <c r="J96" s="59"/>
      <c r="K96" s="59"/>
      <c r="M96" s="59"/>
      <c r="N96" s="59"/>
      <c r="P96" s="59"/>
      <c r="R96" s="59"/>
      <c r="S96" s="59"/>
      <c r="U96" s="59"/>
      <c r="W96" s="59"/>
      <c r="X96" s="59"/>
      <c r="Z96" s="59"/>
      <c r="AA96" s="59"/>
      <c r="AC96" s="59"/>
      <c r="AE96" s="59"/>
      <c r="AJ96" s="59"/>
      <c r="AM96" s="59"/>
      <c r="AN96" s="59"/>
      <c r="AT96" s="59"/>
      <c r="AU96" s="59"/>
      <c r="AV96" s="59"/>
      <c r="AW96" s="59"/>
      <c r="AY96" s="59"/>
      <c r="BA96" s="59"/>
      <c r="BB96" s="59"/>
      <c r="BC96" s="59"/>
      <c r="BH96" s="59"/>
      <c r="BJ96" s="59"/>
      <c r="BL96" s="59"/>
      <c r="BM96" s="59"/>
      <c r="BN96" s="59"/>
      <c r="BS96">
        <v>1</v>
      </c>
      <c r="BT96">
        <v>1118</v>
      </c>
      <c r="BU96" s="59" t="s">
        <v>796</v>
      </c>
      <c r="BV96" s="59" t="s">
        <v>59</v>
      </c>
      <c r="BW96">
        <v>469</v>
      </c>
      <c r="BX96" s="59" t="s">
        <v>819</v>
      </c>
      <c r="BY96" s="59" t="s">
        <v>67</v>
      </c>
      <c r="BZ96">
        <v>32903</v>
      </c>
      <c r="CA96">
        <v>1</v>
      </c>
      <c r="CB96">
        <v>54</v>
      </c>
      <c r="CC96" s="59" t="s">
        <v>847</v>
      </c>
      <c r="CD96" s="59" t="s">
        <v>11</v>
      </c>
      <c r="CE96">
        <v>42999</v>
      </c>
      <c r="CG96" t="str">
        <f t="shared" si="2"/>
        <v>Exilés de Gnomeregan</v>
      </c>
      <c r="CH96">
        <f t="shared" si="3"/>
        <v>42999</v>
      </c>
      <c r="CI96" t="str">
        <f>VLOOKUP(CH96,tableaux!$G$15:$J$23,2,TRUE)</f>
        <v>max.</v>
      </c>
      <c r="CJ96" s="1" t="str">
        <f>CONCATENATE(CH96-VLOOKUP(CI96,tableaux!$H$15:$K$23,4,FALSE),VLOOKUP(CI96,tableaux!$H$15:$J$23,3,FALSE))</f>
        <v>999/1000</v>
      </c>
    </row>
    <row r="97" spans="1:88" ht="12.75">
      <c r="A97" t="s">
        <v>76</v>
      </c>
      <c r="B97">
        <v>1</v>
      </c>
      <c r="C97" s="59" t="s">
        <v>604</v>
      </c>
      <c r="D97" s="59" t="s">
        <v>792</v>
      </c>
      <c r="E97" s="59" t="s">
        <v>783</v>
      </c>
      <c r="F97" s="59" t="s">
        <v>607</v>
      </c>
      <c r="G97" s="59" t="s">
        <v>607</v>
      </c>
      <c r="H97" s="59" t="s">
        <v>1013</v>
      </c>
      <c r="I97" s="59"/>
      <c r="J97" s="59"/>
      <c r="K97" s="59"/>
      <c r="M97" s="59"/>
      <c r="N97" s="59"/>
      <c r="P97" s="59"/>
      <c r="R97" s="59"/>
      <c r="S97" s="59"/>
      <c r="U97" s="59"/>
      <c r="W97" s="59"/>
      <c r="X97" s="59"/>
      <c r="Z97" s="59"/>
      <c r="AA97" s="59"/>
      <c r="AC97" s="59"/>
      <c r="AE97" s="59"/>
      <c r="AJ97" s="59"/>
      <c r="AM97" s="59"/>
      <c r="AN97" s="59"/>
      <c r="AT97" s="59"/>
      <c r="AU97" s="59"/>
      <c r="AV97" s="59"/>
      <c r="AW97" s="59"/>
      <c r="AY97" s="59"/>
      <c r="BA97" s="59"/>
      <c r="BB97" s="59"/>
      <c r="BC97" s="59"/>
      <c r="BH97" s="59"/>
      <c r="BJ97" s="59"/>
      <c r="BL97" s="59"/>
      <c r="BM97" s="59"/>
      <c r="BN97" s="59"/>
      <c r="BS97">
        <v>1</v>
      </c>
      <c r="BT97">
        <v>1118</v>
      </c>
      <c r="BU97" s="59" t="s">
        <v>796</v>
      </c>
      <c r="BV97" s="59" t="s">
        <v>59</v>
      </c>
      <c r="BW97">
        <v>469</v>
      </c>
      <c r="BX97" s="59" t="s">
        <v>819</v>
      </c>
      <c r="BY97" s="59" t="s">
        <v>67</v>
      </c>
      <c r="BZ97">
        <v>32903</v>
      </c>
      <c r="CA97">
        <v>1</v>
      </c>
      <c r="CB97">
        <v>47</v>
      </c>
      <c r="CC97" s="59" t="s">
        <v>848</v>
      </c>
      <c r="CD97" s="59" t="s">
        <v>10</v>
      </c>
      <c r="CE97">
        <v>42999</v>
      </c>
      <c r="CG97" t="str">
        <f t="shared" si="2"/>
        <v>Forgefer</v>
      </c>
      <c r="CH97">
        <f t="shared" si="3"/>
        <v>42999</v>
      </c>
      <c r="CI97" t="str">
        <f>VLOOKUP(CH97,tableaux!$G$15:$J$23,2,TRUE)</f>
        <v>max.</v>
      </c>
      <c r="CJ97" s="1" t="str">
        <f>CONCATENATE(CH97-VLOOKUP(CI97,tableaux!$H$15:$K$23,4,FALSE),VLOOKUP(CI97,tableaux!$H$15:$J$23,3,FALSE))</f>
        <v>999/1000</v>
      </c>
    </row>
    <row r="98" spans="1:88" ht="12.75">
      <c r="A98" t="s">
        <v>76</v>
      </c>
      <c r="B98">
        <v>1</v>
      </c>
      <c r="C98" s="59" t="s">
        <v>604</v>
      </c>
      <c r="D98" s="59" t="s">
        <v>792</v>
      </c>
      <c r="E98" s="59" t="s">
        <v>783</v>
      </c>
      <c r="F98" s="59" t="s">
        <v>607</v>
      </c>
      <c r="G98" s="59" t="s">
        <v>607</v>
      </c>
      <c r="H98" s="59" t="s">
        <v>1013</v>
      </c>
      <c r="I98" s="59"/>
      <c r="J98" s="59"/>
      <c r="K98" s="59"/>
      <c r="M98" s="59"/>
      <c r="N98" s="59"/>
      <c r="P98" s="59"/>
      <c r="R98" s="59"/>
      <c r="S98" s="59"/>
      <c r="U98" s="59"/>
      <c r="W98" s="59"/>
      <c r="X98" s="59"/>
      <c r="Z98" s="59"/>
      <c r="AA98" s="59"/>
      <c r="AC98" s="59"/>
      <c r="AE98" s="59"/>
      <c r="AJ98" s="59"/>
      <c r="AM98" s="59"/>
      <c r="AN98" s="59"/>
      <c r="AT98" s="59"/>
      <c r="AU98" s="59"/>
      <c r="AV98" s="59"/>
      <c r="AW98" s="59"/>
      <c r="AY98" s="59"/>
      <c r="BA98" s="59"/>
      <c r="BB98" s="59"/>
      <c r="BC98" s="59"/>
      <c r="BH98" s="59"/>
      <c r="BJ98" s="59"/>
      <c r="BL98" s="59"/>
      <c r="BM98" s="59"/>
      <c r="BN98" s="59"/>
      <c r="BS98">
        <v>1</v>
      </c>
      <c r="BT98">
        <v>1118</v>
      </c>
      <c r="BU98" s="59" t="s">
        <v>796</v>
      </c>
      <c r="BV98" s="59" t="s">
        <v>59</v>
      </c>
      <c r="BW98">
        <v>749</v>
      </c>
      <c r="BX98" s="59" t="s">
        <v>821</v>
      </c>
      <c r="BY98" s="59" t="s">
        <v>35</v>
      </c>
      <c r="BZ98">
        <v>14242</v>
      </c>
      <c r="CC98" s="59"/>
      <c r="CD98" s="59"/>
      <c r="CG98" t="str">
        <f t="shared" si="2"/>
        <v>Les Hydraxiens</v>
      </c>
      <c r="CH98">
        <f t="shared" si="3"/>
        <v>14242</v>
      </c>
      <c r="CI98" t="str">
        <f>VLOOKUP(CH98,tableaux!$G$15:$J$23,2,TRUE)</f>
        <v>Honoré</v>
      </c>
      <c r="CJ98" s="1" t="str">
        <f>CONCATENATE(CH98-VLOOKUP(CI98,tableaux!$H$15:$K$23,4,FALSE),VLOOKUP(CI98,tableaux!$H$15:$J$23,3,FALSE))</f>
        <v>5242/12000</v>
      </c>
    </row>
    <row r="99" spans="1:88" ht="12.75">
      <c r="A99" t="s">
        <v>76</v>
      </c>
      <c r="B99">
        <v>1</v>
      </c>
      <c r="C99" s="59" t="s">
        <v>604</v>
      </c>
      <c r="D99" s="59" t="s">
        <v>792</v>
      </c>
      <c r="E99" s="59" t="s">
        <v>783</v>
      </c>
      <c r="F99" s="59" t="s">
        <v>607</v>
      </c>
      <c r="G99" s="59" t="s">
        <v>607</v>
      </c>
      <c r="H99" s="59" t="s">
        <v>1013</v>
      </c>
      <c r="I99" s="59"/>
      <c r="J99" s="59"/>
      <c r="K99" s="59"/>
      <c r="M99" s="59"/>
      <c r="N99" s="59"/>
      <c r="P99" s="59"/>
      <c r="R99" s="59"/>
      <c r="S99" s="59"/>
      <c r="U99" s="59"/>
      <c r="W99" s="59"/>
      <c r="X99" s="59"/>
      <c r="Z99" s="59"/>
      <c r="AA99" s="59"/>
      <c r="AC99" s="59"/>
      <c r="AE99" s="59"/>
      <c r="AJ99" s="59"/>
      <c r="AM99" s="59"/>
      <c r="AN99" s="59"/>
      <c r="AT99" s="59"/>
      <c r="AU99" s="59"/>
      <c r="AV99" s="59"/>
      <c r="AW99" s="59"/>
      <c r="AY99" s="59"/>
      <c r="BA99" s="59"/>
      <c r="BB99" s="59"/>
      <c r="BC99" s="59"/>
      <c r="BH99" s="59"/>
      <c r="BJ99" s="59"/>
      <c r="BL99" s="59"/>
      <c r="BM99" s="59"/>
      <c r="BN99" s="59"/>
      <c r="BS99">
        <v>1</v>
      </c>
      <c r="BT99">
        <v>1118</v>
      </c>
      <c r="BU99" s="59" t="s">
        <v>796</v>
      </c>
      <c r="BV99" s="59" t="s">
        <v>59</v>
      </c>
      <c r="BW99">
        <v>909</v>
      </c>
      <c r="BX99" s="59" t="s">
        <v>820</v>
      </c>
      <c r="BY99" s="59" t="s">
        <v>34</v>
      </c>
      <c r="BZ99">
        <v>357</v>
      </c>
      <c r="CC99" s="59"/>
      <c r="CD99" s="59"/>
      <c r="CG99" t="str">
        <f t="shared" si="2"/>
        <v>Foire de Sombrelune</v>
      </c>
      <c r="CH99">
        <f t="shared" si="3"/>
        <v>357</v>
      </c>
      <c r="CI99" t="str">
        <f>VLOOKUP(CH99,tableaux!$G$15:$J$23,2,TRUE)</f>
        <v>Neutre</v>
      </c>
      <c r="CJ99" s="1" t="str">
        <f>CONCATENATE(CH99-VLOOKUP(CI99,tableaux!$H$15:$K$23,4,FALSE),VLOOKUP(CI99,tableaux!$H$15:$J$23,3,FALSE))</f>
        <v>357/3000</v>
      </c>
    </row>
    <row r="100" spans="1:88" ht="12.75">
      <c r="A100" t="s">
        <v>76</v>
      </c>
      <c r="B100">
        <v>1</v>
      </c>
      <c r="C100" s="59" t="s">
        <v>604</v>
      </c>
      <c r="D100" s="59" t="s">
        <v>792</v>
      </c>
      <c r="E100" s="59" t="s">
        <v>783</v>
      </c>
      <c r="F100" s="59" t="s">
        <v>607</v>
      </c>
      <c r="G100" s="59" t="s">
        <v>607</v>
      </c>
      <c r="H100" s="59" t="s">
        <v>1013</v>
      </c>
      <c r="I100" s="59"/>
      <c r="J100" s="59"/>
      <c r="K100" s="59"/>
      <c r="M100" s="59"/>
      <c r="N100" s="59"/>
      <c r="P100" s="59"/>
      <c r="R100" s="59"/>
      <c r="S100" s="59"/>
      <c r="U100" s="59"/>
      <c r="W100" s="59"/>
      <c r="X100" s="59"/>
      <c r="Z100" s="59"/>
      <c r="AA100" s="59"/>
      <c r="AC100" s="59"/>
      <c r="AE100" s="59"/>
      <c r="AJ100" s="59"/>
      <c r="AM100" s="59"/>
      <c r="AN100" s="59"/>
      <c r="AT100" s="59"/>
      <c r="AU100" s="59"/>
      <c r="AV100" s="59"/>
      <c r="AW100" s="59"/>
      <c r="AY100" s="59"/>
      <c r="BA100" s="59"/>
      <c r="BB100" s="59"/>
      <c r="BC100" s="59"/>
      <c r="BH100" s="59"/>
      <c r="BJ100" s="59"/>
      <c r="BL100" s="59"/>
      <c r="BM100" s="59"/>
      <c r="BN100" s="59"/>
      <c r="BS100">
        <v>1</v>
      </c>
      <c r="BT100">
        <v>1118</v>
      </c>
      <c r="BU100" s="59" t="s">
        <v>796</v>
      </c>
      <c r="BV100" s="59" t="s">
        <v>59</v>
      </c>
      <c r="BW100">
        <v>92</v>
      </c>
      <c r="BX100" s="59" t="s">
        <v>912</v>
      </c>
      <c r="BY100" s="59" t="s">
        <v>61</v>
      </c>
      <c r="BZ100">
        <v>4425</v>
      </c>
      <c r="CC100" s="59"/>
      <c r="CD100" s="59"/>
      <c r="CG100" t="str">
        <f t="shared" si="2"/>
        <v>Centaures (Gelkis)</v>
      </c>
      <c r="CH100">
        <f t="shared" si="3"/>
        <v>4425</v>
      </c>
      <c r="CI100" t="str">
        <f>VLOOKUP(CH100,tableaux!$G$15:$J$23,2,TRUE)</f>
        <v>Amical</v>
      </c>
      <c r="CJ100" s="1" t="str">
        <f>CONCATENATE(CH100-VLOOKUP(CI100,tableaux!$H$15:$K$23,4,FALSE),VLOOKUP(CI100,tableaux!$H$15:$J$23,3,FALSE))</f>
        <v>1425/6000</v>
      </c>
    </row>
    <row r="101" spans="1:88" ht="12.75">
      <c r="A101" t="s">
        <v>76</v>
      </c>
      <c r="B101">
        <v>1</v>
      </c>
      <c r="C101" s="59" t="s">
        <v>604</v>
      </c>
      <c r="D101" s="59" t="s">
        <v>792</v>
      </c>
      <c r="E101" s="59" t="s">
        <v>783</v>
      </c>
      <c r="F101" s="59" t="s">
        <v>607</v>
      </c>
      <c r="G101" s="59" t="s">
        <v>607</v>
      </c>
      <c r="H101" s="59" t="s">
        <v>1013</v>
      </c>
      <c r="I101" s="59"/>
      <c r="J101" s="59"/>
      <c r="K101" s="59"/>
      <c r="M101" s="59"/>
      <c r="N101" s="59"/>
      <c r="P101" s="59"/>
      <c r="R101" s="59"/>
      <c r="S101" s="59"/>
      <c r="U101" s="59"/>
      <c r="W101" s="59"/>
      <c r="X101" s="59"/>
      <c r="Z101" s="59"/>
      <c r="AA101" s="59"/>
      <c r="AC101" s="59"/>
      <c r="AE101" s="59"/>
      <c r="AJ101" s="59"/>
      <c r="AM101" s="59"/>
      <c r="AN101" s="59"/>
      <c r="AT101" s="59"/>
      <c r="AU101" s="59"/>
      <c r="AV101" s="59"/>
      <c r="AW101" s="59"/>
      <c r="AY101" s="59"/>
      <c r="BA101" s="59"/>
      <c r="BB101" s="59"/>
      <c r="BC101" s="59"/>
      <c r="BH101" s="59"/>
      <c r="BJ101" s="59"/>
      <c r="BL101" s="59"/>
      <c r="BM101" s="59"/>
      <c r="BN101" s="59"/>
      <c r="BS101">
        <v>1</v>
      </c>
      <c r="BT101">
        <v>1118</v>
      </c>
      <c r="BU101" s="59" t="s">
        <v>796</v>
      </c>
      <c r="BV101" s="59" t="s">
        <v>59</v>
      </c>
      <c r="BW101">
        <v>270</v>
      </c>
      <c r="BX101" s="59" t="s">
        <v>824</v>
      </c>
      <c r="BY101" s="59" t="s">
        <v>37</v>
      </c>
      <c r="BZ101">
        <v>8724</v>
      </c>
      <c r="CC101" s="59"/>
      <c r="CD101" s="59"/>
      <c r="CG101" t="str">
        <f t="shared" si="2"/>
        <v>Tribu Zandalar</v>
      </c>
      <c r="CH101">
        <f t="shared" si="3"/>
        <v>8724</v>
      </c>
      <c r="CI101" t="str">
        <f>VLOOKUP(CH101,tableaux!$G$15:$J$23,2,TRUE)</f>
        <v>Amical</v>
      </c>
      <c r="CJ101" s="1" t="str">
        <f>CONCATENATE(CH101-VLOOKUP(CI101,tableaux!$H$15:$K$23,4,FALSE),VLOOKUP(CI101,tableaux!$H$15:$J$23,3,FALSE))</f>
        <v>5724/6000</v>
      </c>
    </row>
    <row r="102" spans="1:88" ht="12.75">
      <c r="A102" t="s">
        <v>76</v>
      </c>
      <c r="B102">
        <v>1</v>
      </c>
      <c r="C102" s="59" t="s">
        <v>604</v>
      </c>
      <c r="D102" s="59" t="s">
        <v>792</v>
      </c>
      <c r="E102" s="59" t="s">
        <v>783</v>
      </c>
      <c r="F102" s="59" t="s">
        <v>607</v>
      </c>
      <c r="G102" s="59" t="s">
        <v>607</v>
      </c>
      <c r="H102" s="59" t="s">
        <v>1013</v>
      </c>
      <c r="I102" s="59"/>
      <c r="J102" s="59"/>
      <c r="K102" s="59"/>
      <c r="M102" s="59"/>
      <c r="N102" s="59"/>
      <c r="P102" s="59"/>
      <c r="R102" s="59"/>
      <c r="S102" s="59"/>
      <c r="U102" s="59"/>
      <c r="W102" s="59"/>
      <c r="X102" s="59"/>
      <c r="Z102" s="59"/>
      <c r="AA102" s="59"/>
      <c r="AC102" s="59"/>
      <c r="AE102" s="59"/>
      <c r="AJ102" s="59"/>
      <c r="AM102" s="59"/>
      <c r="AN102" s="59"/>
      <c r="AT102" s="59"/>
      <c r="AU102" s="59"/>
      <c r="AV102" s="59"/>
      <c r="AW102" s="59"/>
      <c r="AY102" s="59"/>
      <c r="BA102" s="59"/>
      <c r="BB102" s="59"/>
      <c r="BC102" s="59"/>
      <c r="BH102" s="59"/>
      <c r="BJ102" s="59"/>
      <c r="BL102" s="59"/>
      <c r="BM102" s="59"/>
      <c r="BN102" s="59"/>
      <c r="BS102">
        <v>1</v>
      </c>
      <c r="BT102">
        <v>1118</v>
      </c>
      <c r="BU102" s="59" t="s">
        <v>796</v>
      </c>
      <c r="BV102" s="59" t="s">
        <v>59</v>
      </c>
      <c r="BW102">
        <v>59</v>
      </c>
      <c r="BX102" s="59" t="s">
        <v>825</v>
      </c>
      <c r="BY102" s="59" t="s">
        <v>38</v>
      </c>
      <c r="BZ102">
        <v>9212</v>
      </c>
      <c r="CC102" s="59"/>
      <c r="CD102" s="59"/>
      <c r="CG102" t="str">
        <f t="shared" si="2"/>
        <v>Confrérie du thorium</v>
      </c>
      <c r="CH102">
        <f t="shared" si="3"/>
        <v>9212</v>
      </c>
      <c r="CI102" t="str">
        <f>VLOOKUP(CH102,tableaux!$G$15:$J$23,2,TRUE)</f>
        <v>Honoré</v>
      </c>
      <c r="CJ102" s="1" t="str">
        <f>CONCATENATE(CH102-VLOOKUP(CI102,tableaux!$H$15:$K$23,4,FALSE),VLOOKUP(CI102,tableaux!$H$15:$J$23,3,FALSE))</f>
        <v>212/12000</v>
      </c>
    </row>
    <row r="103" spans="1:88" ht="12.75">
      <c r="A103" t="s">
        <v>76</v>
      </c>
      <c r="B103">
        <v>1</v>
      </c>
      <c r="C103" s="59" t="s">
        <v>604</v>
      </c>
      <c r="D103" s="59" t="s">
        <v>792</v>
      </c>
      <c r="E103" s="59" t="s">
        <v>783</v>
      </c>
      <c r="F103" s="59" t="s">
        <v>607</v>
      </c>
      <c r="G103" s="59" t="s">
        <v>607</v>
      </c>
      <c r="H103" s="59" t="s">
        <v>1013</v>
      </c>
      <c r="I103" s="59"/>
      <c r="J103" s="59"/>
      <c r="K103" s="59"/>
      <c r="M103" s="59"/>
      <c r="N103" s="59"/>
      <c r="P103" s="59"/>
      <c r="R103" s="59"/>
      <c r="S103" s="59"/>
      <c r="U103" s="59"/>
      <c r="W103" s="59"/>
      <c r="X103" s="59"/>
      <c r="Z103" s="59"/>
      <c r="AA103" s="59"/>
      <c r="AC103" s="59"/>
      <c r="AE103" s="59"/>
      <c r="AJ103" s="59"/>
      <c r="AM103" s="59"/>
      <c r="AN103" s="59"/>
      <c r="AT103" s="59"/>
      <c r="AU103" s="59"/>
      <c r="AV103" s="59"/>
      <c r="AW103" s="59"/>
      <c r="AY103" s="59"/>
      <c r="BA103" s="59"/>
      <c r="BB103" s="59"/>
      <c r="BC103" s="59"/>
      <c r="BH103" s="59"/>
      <c r="BJ103" s="59"/>
      <c r="BL103" s="59"/>
      <c r="BM103" s="59"/>
      <c r="BN103" s="59"/>
      <c r="BS103">
        <v>1</v>
      </c>
      <c r="BT103">
        <v>1118</v>
      </c>
      <c r="BU103" s="59" t="s">
        <v>796</v>
      </c>
      <c r="BV103" s="59" t="s">
        <v>59</v>
      </c>
      <c r="BW103">
        <v>576</v>
      </c>
      <c r="BX103" s="59" t="s">
        <v>823</v>
      </c>
      <c r="BY103" s="59" t="s">
        <v>36</v>
      </c>
      <c r="BZ103">
        <v>23620</v>
      </c>
      <c r="CC103" s="59"/>
      <c r="CD103" s="59"/>
      <c r="CG103" t="str">
        <f t="shared" si="2"/>
        <v>Les Grumegueules</v>
      </c>
      <c r="CH103">
        <f t="shared" si="3"/>
        <v>23620</v>
      </c>
      <c r="CI103" t="str">
        <f>VLOOKUP(CH103,tableaux!$G$15:$J$23,2,TRUE)</f>
        <v>Révéré</v>
      </c>
      <c r="CJ103" s="1" t="str">
        <f>CONCATENATE(CH103-VLOOKUP(CI103,tableaux!$H$15:$K$23,4,FALSE),VLOOKUP(CI103,tableaux!$H$15:$J$23,3,FALSE))</f>
        <v>2620/21000</v>
      </c>
    </row>
    <row r="104" spans="1:88" ht="12.75">
      <c r="A104" t="s">
        <v>76</v>
      </c>
      <c r="B104">
        <v>1</v>
      </c>
      <c r="C104" s="59" t="s">
        <v>604</v>
      </c>
      <c r="D104" s="59" t="s">
        <v>792</v>
      </c>
      <c r="E104" s="59" t="s">
        <v>783</v>
      </c>
      <c r="F104" s="59" t="s">
        <v>607</v>
      </c>
      <c r="G104" s="59" t="s">
        <v>607</v>
      </c>
      <c r="H104" s="59" t="s">
        <v>1013</v>
      </c>
      <c r="I104" s="59"/>
      <c r="J104" s="59"/>
      <c r="K104" s="59"/>
      <c r="M104" s="59"/>
      <c r="N104" s="59"/>
      <c r="P104" s="59"/>
      <c r="R104" s="59"/>
      <c r="S104" s="59"/>
      <c r="U104" s="59"/>
      <c r="W104" s="59"/>
      <c r="X104" s="59"/>
      <c r="Z104" s="59"/>
      <c r="AA104" s="59"/>
      <c r="AC104" s="59"/>
      <c r="AE104" s="59"/>
      <c r="AJ104" s="59"/>
      <c r="AM104" s="59"/>
      <c r="AN104" s="59"/>
      <c r="AT104" s="59"/>
      <c r="AU104" s="59"/>
      <c r="AV104" s="59"/>
      <c r="AW104" s="59"/>
      <c r="AY104" s="59"/>
      <c r="BA104" s="59"/>
      <c r="BB104" s="59"/>
      <c r="BC104" s="59"/>
      <c r="BH104" s="59"/>
      <c r="BJ104" s="59"/>
      <c r="BL104" s="59"/>
      <c r="BM104" s="59"/>
      <c r="BN104" s="59"/>
      <c r="BS104">
        <v>1</v>
      </c>
      <c r="BT104">
        <v>1118</v>
      </c>
      <c r="BU104" s="59" t="s">
        <v>796</v>
      </c>
      <c r="BV104" s="59" t="s">
        <v>59</v>
      </c>
      <c r="BW104">
        <v>87</v>
      </c>
      <c r="BX104" s="59" t="s">
        <v>827</v>
      </c>
      <c r="BY104" s="59" t="s">
        <v>62</v>
      </c>
      <c r="BZ104">
        <v>-31825</v>
      </c>
      <c r="CC104" s="59"/>
      <c r="CD104" s="59"/>
      <c r="CG104" t="str">
        <f t="shared" si="2"/>
        <v>La Voile sanglante</v>
      </c>
      <c r="CH104">
        <f t="shared" si="3"/>
        <v>-31825</v>
      </c>
      <c r="CI104" t="str">
        <f>VLOOKUP(CH104,tableaux!$G$15:$J$23,2,TRUE)</f>
        <v>Haï</v>
      </c>
      <c r="CJ104" s="1" t="str">
        <f>CONCATENATE(CH104-VLOOKUP(CI104,tableaux!$H$15:$K$23,4,FALSE),VLOOKUP(CI104,tableaux!$H$15:$J$23,3,FALSE))</f>
        <v>7175/36000</v>
      </c>
    </row>
    <row r="105" spans="1:88" ht="12.75">
      <c r="A105" t="s">
        <v>76</v>
      </c>
      <c r="B105">
        <v>1</v>
      </c>
      <c r="C105" s="59" t="s">
        <v>604</v>
      </c>
      <c r="D105" s="59" t="s">
        <v>792</v>
      </c>
      <c r="E105" s="59" t="s">
        <v>783</v>
      </c>
      <c r="F105" s="59" t="s">
        <v>607</v>
      </c>
      <c r="G105" s="59" t="s">
        <v>607</v>
      </c>
      <c r="H105" s="59" t="s">
        <v>1013</v>
      </c>
      <c r="I105" s="59"/>
      <c r="J105" s="59"/>
      <c r="K105" s="59"/>
      <c r="M105" s="59"/>
      <c r="N105" s="59"/>
      <c r="P105" s="59"/>
      <c r="R105" s="59"/>
      <c r="S105" s="59"/>
      <c r="U105" s="59"/>
      <c r="W105" s="59"/>
      <c r="X105" s="59"/>
      <c r="Z105" s="59"/>
      <c r="AA105" s="59"/>
      <c r="AC105" s="59"/>
      <c r="AE105" s="59"/>
      <c r="AJ105" s="59"/>
      <c r="AM105" s="59"/>
      <c r="AN105" s="59"/>
      <c r="AT105" s="59"/>
      <c r="AU105" s="59"/>
      <c r="AV105" s="59"/>
      <c r="AW105" s="59"/>
      <c r="AY105" s="59"/>
      <c r="BA105" s="59"/>
      <c r="BB105" s="59"/>
      <c r="BC105" s="59"/>
      <c r="BH105" s="59"/>
      <c r="BJ105" s="59"/>
      <c r="BL105" s="59"/>
      <c r="BM105" s="59"/>
      <c r="BN105" s="59"/>
      <c r="BS105">
        <v>1</v>
      </c>
      <c r="BT105">
        <v>1118</v>
      </c>
      <c r="BU105" s="59" t="s">
        <v>796</v>
      </c>
      <c r="BV105" s="59" t="s">
        <v>59</v>
      </c>
      <c r="BW105">
        <v>891</v>
      </c>
      <c r="BX105" s="59" t="s">
        <v>826</v>
      </c>
      <c r="BY105" s="59" t="s">
        <v>68</v>
      </c>
      <c r="CA105">
        <v>1</v>
      </c>
      <c r="CB105">
        <v>509</v>
      </c>
      <c r="CC105" s="59" t="s">
        <v>850</v>
      </c>
      <c r="CD105" s="59" t="s">
        <v>17</v>
      </c>
      <c r="CE105">
        <v>1331</v>
      </c>
      <c r="CG105" t="str">
        <f t="shared" si="2"/>
        <v>La Ligue d'Arathor</v>
      </c>
      <c r="CH105">
        <f t="shared" si="3"/>
        <v>1331</v>
      </c>
      <c r="CI105" t="str">
        <f>VLOOKUP(CH105,tableaux!$G$15:$J$23,2,TRUE)</f>
        <v>Neutre</v>
      </c>
      <c r="CJ105" s="1" t="str">
        <f>CONCATENATE(CH105-VLOOKUP(CI105,tableaux!$H$15:$K$23,4,FALSE),VLOOKUP(CI105,tableaux!$H$15:$J$23,3,FALSE))</f>
        <v>1331/3000</v>
      </c>
    </row>
    <row r="106" spans="1:88" ht="12.75">
      <c r="A106" t="s">
        <v>76</v>
      </c>
      <c r="B106">
        <v>1</v>
      </c>
      <c r="C106" s="59" t="s">
        <v>604</v>
      </c>
      <c r="D106" s="59" t="s">
        <v>792</v>
      </c>
      <c r="E106" s="59" t="s">
        <v>783</v>
      </c>
      <c r="F106" s="59" t="s">
        <v>607</v>
      </c>
      <c r="G106" s="59" t="s">
        <v>607</v>
      </c>
      <c r="H106" s="59" t="s">
        <v>1013</v>
      </c>
      <c r="I106" s="59"/>
      <c r="J106" s="59"/>
      <c r="K106" s="59"/>
      <c r="M106" s="59"/>
      <c r="N106" s="59"/>
      <c r="P106" s="59"/>
      <c r="R106" s="59"/>
      <c r="S106" s="59"/>
      <c r="U106" s="59"/>
      <c r="W106" s="59"/>
      <c r="X106" s="59"/>
      <c r="Z106" s="59"/>
      <c r="AA106" s="59"/>
      <c r="AC106" s="59"/>
      <c r="AE106" s="59"/>
      <c r="AJ106" s="59"/>
      <c r="AM106" s="59"/>
      <c r="AN106" s="59"/>
      <c r="AT106" s="59"/>
      <c r="AU106" s="59"/>
      <c r="AV106" s="59"/>
      <c r="AW106" s="59"/>
      <c r="AY106" s="59"/>
      <c r="BA106" s="59"/>
      <c r="BB106" s="59"/>
      <c r="BC106" s="59"/>
      <c r="BH106" s="59"/>
      <c r="BJ106" s="59"/>
      <c r="BL106" s="59"/>
      <c r="BM106" s="59"/>
      <c r="BN106" s="59"/>
      <c r="BS106">
        <v>1</v>
      </c>
      <c r="BT106">
        <v>1118</v>
      </c>
      <c r="BU106" s="59" t="s">
        <v>796</v>
      </c>
      <c r="BV106" s="59" t="s">
        <v>59</v>
      </c>
      <c r="BW106">
        <v>891</v>
      </c>
      <c r="BX106" s="59" t="s">
        <v>826</v>
      </c>
      <c r="BY106" s="59" t="s">
        <v>68</v>
      </c>
      <c r="CA106">
        <v>1</v>
      </c>
      <c r="CB106">
        <v>890</v>
      </c>
      <c r="CC106" s="59" t="s">
        <v>851</v>
      </c>
      <c r="CD106" s="59" t="s">
        <v>18</v>
      </c>
      <c r="CE106">
        <v>1243</v>
      </c>
      <c r="CG106" t="str">
        <f t="shared" si="2"/>
        <v>Sentinelles d'Aile-argent</v>
      </c>
      <c r="CH106">
        <f t="shared" si="3"/>
        <v>1243</v>
      </c>
      <c r="CI106" t="str">
        <f>VLOOKUP(CH106,tableaux!$G$15:$J$23,2,TRUE)</f>
        <v>Neutre</v>
      </c>
      <c r="CJ106" s="1" t="str">
        <f>CONCATENATE(CH106-VLOOKUP(CI106,tableaux!$H$15:$K$23,4,FALSE),VLOOKUP(CI106,tableaux!$H$15:$J$23,3,FALSE))</f>
        <v>1243/3000</v>
      </c>
    </row>
    <row r="107" spans="1:88" ht="12.75">
      <c r="A107" t="s">
        <v>76</v>
      </c>
      <c r="B107">
        <v>1</v>
      </c>
      <c r="C107" s="59" t="s">
        <v>604</v>
      </c>
      <c r="D107" s="59" t="s">
        <v>792</v>
      </c>
      <c r="E107" s="59" t="s">
        <v>783</v>
      </c>
      <c r="F107" s="59" t="s">
        <v>607</v>
      </c>
      <c r="G107" s="59" t="s">
        <v>607</v>
      </c>
      <c r="H107" s="59" t="s">
        <v>1013</v>
      </c>
      <c r="I107" s="59"/>
      <c r="J107" s="59"/>
      <c r="K107" s="59"/>
      <c r="M107" s="59"/>
      <c r="N107" s="59"/>
      <c r="P107" s="59"/>
      <c r="R107" s="59"/>
      <c r="S107" s="59"/>
      <c r="U107" s="59"/>
      <c r="W107" s="59"/>
      <c r="X107" s="59"/>
      <c r="Z107" s="59"/>
      <c r="AA107" s="59"/>
      <c r="AC107" s="59"/>
      <c r="AE107" s="59"/>
      <c r="AJ107" s="59"/>
      <c r="AM107" s="59"/>
      <c r="AN107" s="59"/>
      <c r="AT107" s="59"/>
      <c r="AU107" s="59"/>
      <c r="AV107" s="59"/>
      <c r="AW107" s="59"/>
      <c r="AY107" s="59"/>
      <c r="BA107" s="59"/>
      <c r="BB107" s="59"/>
      <c r="BC107" s="59"/>
      <c r="BH107" s="59"/>
      <c r="BJ107" s="59"/>
      <c r="BL107" s="59"/>
      <c r="BM107" s="59"/>
      <c r="BN107" s="59"/>
      <c r="BS107">
        <v>1</v>
      </c>
      <c r="BT107">
        <v>1118</v>
      </c>
      <c r="BU107" s="59" t="s">
        <v>796</v>
      </c>
      <c r="BV107" s="59" t="s">
        <v>59</v>
      </c>
      <c r="BW107">
        <v>891</v>
      </c>
      <c r="BX107" s="59" t="s">
        <v>826</v>
      </c>
      <c r="BY107" s="59" t="s">
        <v>68</v>
      </c>
      <c r="CA107">
        <v>1</v>
      </c>
      <c r="CB107">
        <v>730</v>
      </c>
      <c r="CC107" s="59" t="s">
        <v>849</v>
      </c>
      <c r="CD107" s="59" t="s">
        <v>19</v>
      </c>
      <c r="CE107">
        <v>15681</v>
      </c>
      <c r="CG107" t="str">
        <f t="shared" si="2"/>
        <v>Garde Foudrepique</v>
      </c>
      <c r="CH107">
        <f t="shared" si="3"/>
        <v>15681</v>
      </c>
      <c r="CI107" t="str">
        <f>VLOOKUP(CH107,tableaux!$G$15:$J$23,2,TRUE)</f>
        <v>Honoré</v>
      </c>
      <c r="CJ107" s="1" t="str">
        <f>CONCATENATE(CH107-VLOOKUP(CI107,tableaux!$H$15:$K$23,4,FALSE),VLOOKUP(CI107,tableaux!$H$15:$J$23,3,FALSE))</f>
        <v>6681/12000</v>
      </c>
    </row>
    <row r="108" spans="1:88" ht="12.75">
      <c r="A108" t="s">
        <v>76</v>
      </c>
      <c r="B108">
        <v>1</v>
      </c>
      <c r="C108" s="59" t="s">
        <v>604</v>
      </c>
      <c r="D108" s="59" t="s">
        <v>792</v>
      </c>
      <c r="E108" s="59" t="s">
        <v>783</v>
      </c>
      <c r="F108" s="59" t="s">
        <v>607</v>
      </c>
      <c r="G108" s="59" t="s">
        <v>607</v>
      </c>
      <c r="H108" s="59" t="s">
        <v>1013</v>
      </c>
      <c r="I108" s="59"/>
      <c r="J108" s="59"/>
      <c r="K108" s="59"/>
      <c r="M108" s="59"/>
      <c r="N108" s="59"/>
      <c r="P108" s="59"/>
      <c r="R108" s="59"/>
      <c r="S108" s="59"/>
      <c r="U108" s="59"/>
      <c r="W108" s="59"/>
      <c r="X108" s="59"/>
      <c r="Z108" s="59"/>
      <c r="AA108" s="59"/>
      <c r="AC108" s="59"/>
      <c r="AE108" s="59"/>
      <c r="AJ108" s="59"/>
      <c r="AM108" s="59"/>
      <c r="AN108" s="59"/>
      <c r="AT108" s="59"/>
      <c r="AU108" s="59"/>
      <c r="AV108" s="59"/>
      <c r="AW108" s="59"/>
      <c r="AY108" s="59"/>
      <c r="BA108" s="59"/>
      <c r="BB108" s="59"/>
      <c r="BC108" s="59"/>
      <c r="BH108" s="59"/>
      <c r="BJ108" s="59"/>
      <c r="BL108" s="59"/>
      <c r="BM108" s="59"/>
      <c r="BN108" s="59"/>
      <c r="BS108">
        <v>1</v>
      </c>
      <c r="BT108">
        <v>1118</v>
      </c>
      <c r="BU108" s="59" t="s">
        <v>796</v>
      </c>
      <c r="BV108" s="59" t="s">
        <v>59</v>
      </c>
      <c r="BW108">
        <v>809</v>
      </c>
      <c r="BX108" s="59" t="s">
        <v>822</v>
      </c>
      <c r="BY108" s="59" t="s">
        <v>60</v>
      </c>
      <c r="BZ108">
        <v>1650</v>
      </c>
      <c r="CC108" s="59"/>
      <c r="CD108" s="59"/>
      <c r="CG108" t="str">
        <f t="shared" si="2"/>
        <v>Shen'dralar</v>
      </c>
      <c r="CH108">
        <f t="shared" si="3"/>
        <v>1650</v>
      </c>
      <c r="CI108" t="str">
        <f>VLOOKUP(CH108,tableaux!$G$15:$J$23,2,TRUE)</f>
        <v>Neutre</v>
      </c>
      <c r="CJ108" s="1" t="str">
        <f>CONCATENATE(CH108-VLOOKUP(CI108,tableaux!$H$15:$K$23,4,FALSE),VLOOKUP(CI108,tableaux!$H$15:$J$23,3,FALSE))</f>
        <v>1650/3000</v>
      </c>
    </row>
    <row r="109" spans="1:88" ht="12.75">
      <c r="A109" t="s">
        <v>76</v>
      </c>
      <c r="B109">
        <v>1</v>
      </c>
      <c r="C109" s="59" t="s">
        <v>604</v>
      </c>
      <c r="D109" s="59" t="s">
        <v>792</v>
      </c>
      <c r="E109" s="59" t="s">
        <v>783</v>
      </c>
      <c r="F109" s="59" t="s">
        <v>607</v>
      </c>
      <c r="G109" s="59" t="s">
        <v>607</v>
      </c>
      <c r="H109" s="59" t="s">
        <v>1013</v>
      </c>
      <c r="I109" s="59"/>
      <c r="J109" s="59"/>
      <c r="K109" s="59"/>
      <c r="M109" s="59"/>
      <c r="N109" s="59"/>
      <c r="P109" s="59"/>
      <c r="R109" s="59"/>
      <c r="S109" s="59"/>
      <c r="U109" s="59"/>
      <c r="W109" s="59"/>
      <c r="X109" s="59"/>
      <c r="Z109" s="59"/>
      <c r="AA109" s="59"/>
      <c r="AC109" s="59"/>
      <c r="AE109" s="59"/>
      <c r="AJ109" s="59"/>
      <c r="AM109" s="59"/>
      <c r="AN109" s="59"/>
      <c r="AT109" s="59"/>
      <c r="AU109" s="59"/>
      <c r="AV109" s="59"/>
      <c r="AW109" s="59"/>
      <c r="AY109" s="59"/>
      <c r="BA109" s="59"/>
      <c r="BB109" s="59"/>
      <c r="BC109" s="59"/>
      <c r="BH109" s="59"/>
      <c r="BJ109" s="59"/>
      <c r="BL109" s="59"/>
      <c r="BM109" s="59"/>
      <c r="BN109" s="59"/>
      <c r="BS109">
        <v>1</v>
      </c>
      <c r="BT109">
        <v>1118</v>
      </c>
      <c r="BU109" s="59" t="s">
        <v>796</v>
      </c>
      <c r="BV109" s="59" t="s">
        <v>59</v>
      </c>
      <c r="BW109">
        <v>93</v>
      </c>
      <c r="BX109" s="59" t="s">
        <v>913</v>
      </c>
      <c r="BY109" s="59" t="s">
        <v>63</v>
      </c>
      <c r="BZ109">
        <v>-24175</v>
      </c>
      <c r="CC109" s="59"/>
      <c r="CD109" s="59"/>
      <c r="CG109" t="str">
        <f aca="true" t="shared" si="4" ref="CG109:CG115">IF(CD109="",BY109,CD109)</f>
        <v>Centaures (Magram)</v>
      </c>
      <c r="CH109">
        <f aca="true" t="shared" si="5" ref="CH109:CH115">IF(CE109="",BZ109,CE109)</f>
        <v>-24175</v>
      </c>
      <c r="CI109" t="str">
        <f>VLOOKUP(CH109,tableaux!$G$15:$J$23,2,TRUE)</f>
        <v>Haï</v>
      </c>
      <c r="CJ109" s="1" t="str">
        <f>CONCATENATE(CH109-VLOOKUP(CI109,tableaux!$H$15:$K$23,4,FALSE),VLOOKUP(CI109,tableaux!$H$15:$J$23,3,FALSE))</f>
        <v>14825/36000</v>
      </c>
    </row>
    <row r="110" spans="1:88" ht="12.75">
      <c r="A110" t="s">
        <v>76</v>
      </c>
      <c r="B110">
        <v>1</v>
      </c>
      <c r="C110" s="59" t="s">
        <v>604</v>
      </c>
      <c r="D110" s="59" t="s">
        <v>792</v>
      </c>
      <c r="E110" s="59" t="s">
        <v>783</v>
      </c>
      <c r="F110" s="59" t="s">
        <v>607</v>
      </c>
      <c r="G110" s="59" t="s">
        <v>607</v>
      </c>
      <c r="H110" s="59" t="s">
        <v>1013</v>
      </c>
      <c r="I110" s="59"/>
      <c r="J110" s="59"/>
      <c r="K110" s="59"/>
      <c r="M110" s="59"/>
      <c r="N110" s="59"/>
      <c r="P110" s="59"/>
      <c r="R110" s="59"/>
      <c r="S110" s="59"/>
      <c r="U110" s="59"/>
      <c r="W110" s="59"/>
      <c r="X110" s="59"/>
      <c r="Z110" s="59"/>
      <c r="AA110" s="59"/>
      <c r="AC110" s="59"/>
      <c r="AE110" s="59"/>
      <c r="AJ110" s="59"/>
      <c r="AM110" s="59"/>
      <c r="AN110" s="59"/>
      <c r="AT110" s="59"/>
      <c r="AU110" s="59"/>
      <c r="AV110" s="59"/>
      <c r="AW110" s="59"/>
      <c r="AY110" s="59"/>
      <c r="BA110" s="59"/>
      <c r="BB110" s="59"/>
      <c r="BC110" s="59"/>
      <c r="BH110" s="59"/>
      <c r="BJ110" s="59"/>
      <c r="BL110" s="59"/>
      <c r="BM110" s="59"/>
      <c r="BN110" s="59"/>
      <c r="BS110">
        <v>1</v>
      </c>
      <c r="BT110">
        <v>1118</v>
      </c>
      <c r="BU110" s="59" t="s">
        <v>796</v>
      </c>
      <c r="BV110" s="59" t="s">
        <v>59</v>
      </c>
      <c r="BW110">
        <v>529</v>
      </c>
      <c r="BX110" s="59" t="s">
        <v>831</v>
      </c>
      <c r="BY110" s="59" t="s">
        <v>39</v>
      </c>
      <c r="BZ110">
        <v>42999</v>
      </c>
      <c r="CC110" s="59"/>
      <c r="CD110" s="59"/>
      <c r="CG110" t="str">
        <f t="shared" si="4"/>
        <v>Aube d'argent</v>
      </c>
      <c r="CH110">
        <f t="shared" si="5"/>
        <v>42999</v>
      </c>
      <c r="CI110" t="str">
        <f>VLOOKUP(CH110,tableaux!$G$15:$J$23,2,TRUE)</f>
        <v>max.</v>
      </c>
      <c r="CJ110" s="1" t="str">
        <f>CONCATENATE(CH110-VLOOKUP(CI110,tableaux!$H$15:$K$23,4,FALSE),VLOOKUP(CI110,tableaux!$H$15:$J$23,3,FALSE))</f>
        <v>999/1000</v>
      </c>
    </row>
    <row r="111" spans="1:88" ht="12.75">
      <c r="A111" t="s">
        <v>76</v>
      </c>
      <c r="B111">
        <v>1</v>
      </c>
      <c r="C111" s="59" t="s">
        <v>604</v>
      </c>
      <c r="D111" s="59" t="s">
        <v>792</v>
      </c>
      <c r="E111" s="59" t="s">
        <v>783</v>
      </c>
      <c r="F111" s="59" t="s">
        <v>607</v>
      </c>
      <c r="G111" s="59" t="s">
        <v>607</v>
      </c>
      <c r="H111" s="59" t="s">
        <v>1013</v>
      </c>
      <c r="I111" s="59"/>
      <c r="J111" s="59"/>
      <c r="K111" s="59"/>
      <c r="M111" s="59"/>
      <c r="N111" s="59"/>
      <c r="P111" s="59"/>
      <c r="R111" s="59"/>
      <c r="S111" s="59"/>
      <c r="U111" s="59"/>
      <c r="W111" s="59"/>
      <c r="X111" s="59"/>
      <c r="Z111" s="59"/>
      <c r="AA111" s="59"/>
      <c r="AC111" s="59"/>
      <c r="AE111" s="59"/>
      <c r="AJ111" s="59"/>
      <c r="AM111" s="59"/>
      <c r="AN111" s="59"/>
      <c r="AT111" s="59"/>
      <c r="AU111" s="59"/>
      <c r="AV111" s="59"/>
      <c r="AW111" s="59"/>
      <c r="AY111" s="59"/>
      <c r="BA111" s="59"/>
      <c r="BB111" s="59"/>
      <c r="BC111" s="59"/>
      <c r="BH111" s="59"/>
      <c r="BJ111" s="59"/>
      <c r="BL111" s="59"/>
      <c r="BM111" s="59"/>
      <c r="BN111" s="59"/>
      <c r="BS111">
        <v>1</v>
      </c>
      <c r="BT111">
        <v>1118</v>
      </c>
      <c r="BU111" s="59" t="s">
        <v>796</v>
      </c>
      <c r="BV111" s="59" t="s">
        <v>59</v>
      </c>
      <c r="BW111">
        <v>349</v>
      </c>
      <c r="BX111" s="59" t="s">
        <v>828</v>
      </c>
      <c r="BY111" s="59" t="s">
        <v>64</v>
      </c>
      <c r="BZ111">
        <v>11</v>
      </c>
      <c r="CC111" s="59"/>
      <c r="CD111" s="59"/>
      <c r="CG111" t="str">
        <f t="shared" si="4"/>
        <v>Ravenholdt</v>
      </c>
      <c r="CH111">
        <f t="shared" si="5"/>
        <v>11</v>
      </c>
      <c r="CI111" t="str">
        <f>VLOOKUP(CH111,tableaux!$G$15:$J$23,2,TRUE)</f>
        <v>Neutre</v>
      </c>
      <c r="CJ111" s="1" t="str">
        <f>CONCATENATE(CH111-VLOOKUP(CI111,tableaux!$H$15:$K$23,4,FALSE),VLOOKUP(CI111,tableaux!$H$15:$J$23,3,FALSE))</f>
        <v>11/3000</v>
      </c>
    </row>
    <row r="112" spans="1:88" ht="12.75">
      <c r="A112" t="s">
        <v>76</v>
      </c>
      <c r="B112">
        <v>1</v>
      </c>
      <c r="C112" s="59" t="s">
        <v>604</v>
      </c>
      <c r="D112" s="59" t="s">
        <v>792</v>
      </c>
      <c r="E112" s="59" t="s">
        <v>783</v>
      </c>
      <c r="F112" s="59" t="s">
        <v>607</v>
      </c>
      <c r="G112" s="59" t="s">
        <v>607</v>
      </c>
      <c r="H112" s="59" t="s">
        <v>1013</v>
      </c>
      <c r="I112" s="59"/>
      <c r="J112" s="59"/>
      <c r="K112" s="59"/>
      <c r="M112" s="59"/>
      <c r="N112" s="59"/>
      <c r="P112" s="59"/>
      <c r="R112" s="59"/>
      <c r="S112" s="59"/>
      <c r="U112" s="59"/>
      <c r="W112" s="59"/>
      <c r="X112" s="59"/>
      <c r="Z112" s="59"/>
      <c r="AA112" s="59"/>
      <c r="AC112" s="59"/>
      <c r="AE112" s="59"/>
      <c r="AJ112" s="59"/>
      <c r="AM112" s="59"/>
      <c r="AN112" s="59"/>
      <c r="AT112" s="59"/>
      <c r="AU112" s="59"/>
      <c r="AV112" s="59"/>
      <c r="AW112" s="59"/>
      <c r="AY112" s="59"/>
      <c r="BA112" s="59"/>
      <c r="BB112" s="59"/>
      <c r="BC112" s="59"/>
      <c r="BH112" s="59"/>
      <c r="BJ112" s="59"/>
      <c r="BL112" s="59"/>
      <c r="BM112" s="59"/>
      <c r="BN112" s="59"/>
      <c r="BS112">
        <v>1</v>
      </c>
      <c r="BT112">
        <v>1118</v>
      </c>
      <c r="BU112" s="59" t="s">
        <v>796</v>
      </c>
      <c r="BV112" s="59" t="s">
        <v>59</v>
      </c>
      <c r="BW112">
        <v>910</v>
      </c>
      <c r="BX112" s="59" t="s">
        <v>829</v>
      </c>
      <c r="BY112" s="59" t="s">
        <v>66</v>
      </c>
      <c r="BZ112">
        <v>-37578</v>
      </c>
      <c r="CC112" s="59"/>
      <c r="CD112" s="59"/>
      <c r="CG112" t="str">
        <f t="shared" si="4"/>
        <v>Progéniture de Nozdormu</v>
      </c>
      <c r="CH112">
        <f t="shared" si="5"/>
        <v>-37578</v>
      </c>
      <c r="CI112" t="str">
        <f>VLOOKUP(CH112,tableaux!$G$15:$J$23,2,TRUE)</f>
        <v>Haï</v>
      </c>
      <c r="CJ112" s="1" t="str">
        <f>CONCATENATE(CH112-VLOOKUP(CI112,tableaux!$H$15:$K$23,4,FALSE),VLOOKUP(CI112,tableaux!$H$15:$J$23,3,FALSE))</f>
        <v>1422/36000</v>
      </c>
    </row>
    <row r="113" spans="1:88" ht="12.75">
      <c r="A113" t="s">
        <v>76</v>
      </c>
      <c r="B113">
        <v>1</v>
      </c>
      <c r="C113" s="59" t="s">
        <v>604</v>
      </c>
      <c r="D113" s="59" t="s">
        <v>792</v>
      </c>
      <c r="E113" s="59" t="s">
        <v>783</v>
      </c>
      <c r="F113" s="59" t="s">
        <v>607</v>
      </c>
      <c r="G113" s="59" t="s">
        <v>607</v>
      </c>
      <c r="H113" s="59" t="s">
        <v>1013</v>
      </c>
      <c r="I113" s="59"/>
      <c r="J113" s="59"/>
      <c r="K113" s="59"/>
      <c r="M113" s="59"/>
      <c r="N113" s="59"/>
      <c r="P113" s="59"/>
      <c r="R113" s="59"/>
      <c r="S113" s="59"/>
      <c r="U113" s="59"/>
      <c r="W113" s="59"/>
      <c r="X113" s="59"/>
      <c r="Z113" s="59"/>
      <c r="AA113" s="59"/>
      <c r="AC113" s="59"/>
      <c r="AE113" s="59"/>
      <c r="AJ113" s="59"/>
      <c r="AM113" s="59"/>
      <c r="AN113" s="59"/>
      <c r="AT113" s="59"/>
      <c r="AU113" s="59"/>
      <c r="AV113" s="59"/>
      <c r="AW113" s="59"/>
      <c r="AY113" s="59"/>
      <c r="BA113" s="59"/>
      <c r="BB113" s="59"/>
      <c r="BC113" s="59"/>
      <c r="BH113" s="59"/>
      <c r="BJ113" s="59"/>
      <c r="BL113" s="59"/>
      <c r="BM113" s="59"/>
      <c r="BN113" s="59"/>
      <c r="BS113">
        <v>1</v>
      </c>
      <c r="BT113">
        <v>1118</v>
      </c>
      <c r="BU113" s="59" t="s">
        <v>796</v>
      </c>
      <c r="BV113" s="59" t="s">
        <v>59</v>
      </c>
      <c r="BW113">
        <v>169</v>
      </c>
      <c r="BX113" s="59" t="s">
        <v>830</v>
      </c>
      <c r="BY113" s="59" t="s">
        <v>69</v>
      </c>
      <c r="CA113">
        <v>1</v>
      </c>
      <c r="CB113">
        <v>369</v>
      </c>
      <c r="CC113" s="59" t="s">
        <v>852</v>
      </c>
      <c r="CD113" s="59" t="s">
        <v>70</v>
      </c>
      <c r="CE113">
        <v>22532</v>
      </c>
      <c r="CG113" t="str">
        <f t="shared" si="4"/>
        <v>Gadgetzan</v>
      </c>
      <c r="CH113">
        <f t="shared" si="5"/>
        <v>22532</v>
      </c>
      <c r="CI113" t="str">
        <f>VLOOKUP(CH113,tableaux!$G$15:$J$23,2,TRUE)</f>
        <v>Révéré</v>
      </c>
      <c r="CJ113" s="1" t="str">
        <f>CONCATENATE(CH113-VLOOKUP(CI113,tableaux!$H$15:$K$23,4,FALSE),VLOOKUP(CI113,tableaux!$H$15:$J$23,3,FALSE))</f>
        <v>1532/21000</v>
      </c>
    </row>
    <row r="114" spans="1:88" ht="12.75">
      <c r="A114" t="s">
        <v>76</v>
      </c>
      <c r="B114">
        <v>1</v>
      </c>
      <c r="C114" s="59" t="s">
        <v>604</v>
      </c>
      <c r="D114" s="59" t="s">
        <v>792</v>
      </c>
      <c r="E114" s="59" t="s">
        <v>783</v>
      </c>
      <c r="F114" s="59" t="s">
        <v>607</v>
      </c>
      <c r="G114" s="59" t="s">
        <v>607</v>
      </c>
      <c r="H114" s="59" t="s">
        <v>1013</v>
      </c>
      <c r="I114" s="59"/>
      <c r="J114" s="59"/>
      <c r="K114" s="59"/>
      <c r="M114" s="59"/>
      <c r="N114" s="59"/>
      <c r="P114" s="59"/>
      <c r="R114" s="59"/>
      <c r="S114" s="59"/>
      <c r="U114" s="59"/>
      <c r="W114" s="59"/>
      <c r="X114" s="59"/>
      <c r="Z114" s="59"/>
      <c r="AA114" s="59"/>
      <c r="AC114" s="59"/>
      <c r="AE114" s="59"/>
      <c r="AJ114" s="59"/>
      <c r="AM114" s="59"/>
      <c r="AN114" s="59"/>
      <c r="AT114" s="59"/>
      <c r="AU114" s="59"/>
      <c r="AV114" s="59"/>
      <c r="AW114" s="59"/>
      <c r="AY114" s="59"/>
      <c r="BA114" s="59"/>
      <c r="BB114" s="59"/>
      <c r="BC114" s="59"/>
      <c r="BH114" s="59"/>
      <c r="BJ114" s="59"/>
      <c r="BL114" s="59"/>
      <c r="BM114" s="59"/>
      <c r="BN114" s="59"/>
      <c r="BS114">
        <v>1</v>
      </c>
      <c r="BT114">
        <v>1118</v>
      </c>
      <c r="BU114" s="59" t="s">
        <v>796</v>
      </c>
      <c r="BV114" s="59" t="s">
        <v>59</v>
      </c>
      <c r="BW114">
        <v>169</v>
      </c>
      <c r="BX114" s="59" t="s">
        <v>830</v>
      </c>
      <c r="BY114" s="59" t="s">
        <v>69</v>
      </c>
      <c r="CA114">
        <v>1</v>
      </c>
      <c r="CB114">
        <v>21</v>
      </c>
      <c r="CC114" s="59" t="s">
        <v>853</v>
      </c>
      <c r="CD114" s="59" t="s">
        <v>71</v>
      </c>
      <c r="CE114">
        <v>24668</v>
      </c>
      <c r="CG114" t="str">
        <f t="shared" si="4"/>
        <v>Baie-du-Butin</v>
      </c>
      <c r="CH114">
        <f t="shared" si="5"/>
        <v>24668</v>
      </c>
      <c r="CI114" t="str">
        <f>VLOOKUP(CH114,tableaux!$G$15:$J$23,2,TRUE)</f>
        <v>Révéré</v>
      </c>
      <c r="CJ114" s="1" t="str">
        <f>CONCATENATE(CH114-VLOOKUP(CI114,tableaux!$H$15:$K$23,4,FALSE),VLOOKUP(CI114,tableaux!$H$15:$J$23,3,FALSE))</f>
        <v>3668/21000</v>
      </c>
    </row>
    <row r="115" spans="1:88" ht="12.75">
      <c r="A115" t="s">
        <v>76</v>
      </c>
      <c r="B115">
        <v>1</v>
      </c>
      <c r="C115" s="59" t="s">
        <v>604</v>
      </c>
      <c r="D115" s="59" t="s">
        <v>792</v>
      </c>
      <c r="E115" s="59" t="s">
        <v>783</v>
      </c>
      <c r="F115" s="59" t="s">
        <v>607</v>
      </c>
      <c r="G115" s="59" t="s">
        <v>607</v>
      </c>
      <c r="H115" s="59" t="s">
        <v>1013</v>
      </c>
      <c r="I115" s="59"/>
      <c r="J115" s="59"/>
      <c r="K115" s="59"/>
      <c r="M115" s="59"/>
      <c r="N115" s="59"/>
      <c r="P115" s="59"/>
      <c r="R115" s="59"/>
      <c r="S115" s="59"/>
      <c r="U115" s="59"/>
      <c r="W115" s="59"/>
      <c r="X115" s="59"/>
      <c r="Z115" s="59"/>
      <c r="AA115" s="59"/>
      <c r="AC115" s="59"/>
      <c r="AE115" s="59"/>
      <c r="AJ115" s="59"/>
      <c r="AM115" s="59"/>
      <c r="AN115" s="59"/>
      <c r="AT115" s="59"/>
      <c r="AU115" s="59"/>
      <c r="AV115" s="59"/>
      <c r="AW115" s="59"/>
      <c r="AY115" s="59"/>
      <c r="BA115" s="59"/>
      <c r="BB115" s="59"/>
      <c r="BC115" s="59"/>
      <c r="BH115" s="59"/>
      <c r="BJ115" s="59"/>
      <c r="BL115" s="59"/>
      <c r="BM115" s="59"/>
      <c r="BN115" s="59"/>
      <c r="BS115">
        <v>1</v>
      </c>
      <c r="BT115">
        <v>1118</v>
      </c>
      <c r="BU115" s="59" t="s">
        <v>796</v>
      </c>
      <c r="BV115" s="59" t="s">
        <v>59</v>
      </c>
      <c r="BW115">
        <v>169</v>
      </c>
      <c r="BX115" s="59" t="s">
        <v>830</v>
      </c>
      <c r="BY115" s="59" t="s">
        <v>69</v>
      </c>
      <c r="CA115">
        <v>1</v>
      </c>
      <c r="CB115">
        <v>577</v>
      </c>
      <c r="CC115" s="59" t="s">
        <v>855</v>
      </c>
      <c r="CD115" s="59" t="s">
        <v>73</v>
      </c>
      <c r="CE115">
        <v>20690</v>
      </c>
      <c r="CG115" t="str">
        <f t="shared" si="4"/>
        <v>Long-guet</v>
      </c>
      <c r="CH115">
        <f t="shared" si="5"/>
        <v>20690</v>
      </c>
      <c r="CI115" t="str">
        <f>VLOOKUP(CH115,tableaux!$G$15:$J$23,2,TRUE)</f>
        <v>Honoré</v>
      </c>
      <c r="CJ115" s="1" t="str">
        <f>CONCATENATE(CH115-VLOOKUP(CI115,tableaux!$H$15:$K$23,4,FALSE),VLOOKUP(CI115,tableaux!$H$15:$J$23,3,FALSE))</f>
        <v>11690/12000</v>
      </c>
    </row>
    <row r="116" spans="2:88" ht="12.75">
      <c r="B116">
        <v>1</v>
      </c>
      <c r="C116" s="59" t="s">
        <v>604</v>
      </c>
      <c r="D116" s="59" t="s">
        <v>792</v>
      </c>
      <c r="E116" s="59" t="s">
        <v>783</v>
      </c>
      <c r="F116" s="59" t="s">
        <v>607</v>
      </c>
      <c r="G116" s="59" t="s">
        <v>607</v>
      </c>
      <c r="H116" s="59" t="s">
        <v>1013</v>
      </c>
      <c r="I116" s="59"/>
      <c r="J116" s="59"/>
      <c r="K116" s="59"/>
      <c r="M116" s="59"/>
      <c r="N116" s="59"/>
      <c r="P116" s="59"/>
      <c r="R116" s="59"/>
      <c r="S116" s="59"/>
      <c r="U116" s="59"/>
      <c r="W116" s="59"/>
      <c r="X116" s="59"/>
      <c r="Z116" s="59"/>
      <c r="AA116" s="59"/>
      <c r="AC116" s="59"/>
      <c r="AE116" s="59"/>
      <c r="AJ116" s="59"/>
      <c r="AM116" s="59"/>
      <c r="AN116" s="59"/>
      <c r="AT116" s="59"/>
      <c r="AU116" s="59"/>
      <c r="AV116" s="59"/>
      <c r="AW116" s="59"/>
      <c r="AY116" s="59"/>
      <c r="BA116" s="59"/>
      <c r="BB116" s="59"/>
      <c r="BC116" s="59"/>
      <c r="BH116" s="59"/>
      <c r="BJ116" s="59"/>
      <c r="BL116" s="59"/>
      <c r="BM116" s="59"/>
      <c r="BN116" s="59"/>
      <c r="BS116">
        <v>1</v>
      </c>
      <c r="BT116">
        <v>1118</v>
      </c>
      <c r="BU116" s="59" t="s">
        <v>796</v>
      </c>
      <c r="BV116" s="59" t="s">
        <v>59</v>
      </c>
      <c r="BW116">
        <v>169</v>
      </c>
      <c r="BX116" s="59" t="s">
        <v>830</v>
      </c>
      <c r="BY116" s="59" t="s">
        <v>69</v>
      </c>
      <c r="CA116">
        <v>1</v>
      </c>
      <c r="CB116">
        <v>470</v>
      </c>
      <c r="CC116" s="59" t="s">
        <v>854</v>
      </c>
      <c r="CD116" s="59" t="s">
        <v>72</v>
      </c>
      <c r="CE116">
        <v>22598</v>
      </c>
      <c r="CG116" t="str">
        <f aca="true" t="shared" si="6" ref="CG116:CH122">IF(CD116="",BY116,CD116)</f>
        <v>Cabestan</v>
      </c>
      <c r="CH116">
        <f t="shared" si="6"/>
        <v>22598</v>
      </c>
      <c r="CI116" t="str">
        <f>VLOOKUP(CH116,tableaux!$G$15:$J$23,2,TRUE)</f>
        <v>Révéré</v>
      </c>
      <c r="CJ116" s="1" t="str">
        <f>CONCATENATE(CH116-VLOOKUP(CI116,tableaux!$H$15:$K$23,4,FALSE),VLOOKUP(CI116,tableaux!$H$15:$J$23,3,FALSE))</f>
        <v>1598/21000</v>
      </c>
    </row>
    <row r="117" spans="1:88" ht="12.75">
      <c r="A117" s="2" t="s">
        <v>952</v>
      </c>
      <c r="CG117">
        <f t="shared" si="6"/>
        <v>0</v>
      </c>
      <c r="CH117">
        <f t="shared" si="6"/>
        <v>0</v>
      </c>
      <c r="CI117" t="str">
        <f>VLOOKUP(CH117,tableaux!$G$15:$J$23,2,TRUE)</f>
        <v>Neutre</v>
      </c>
      <c r="CJ117" s="1" t="str">
        <f>CONCATENATE(CH117-VLOOKUP(CI117,tableaux!$H$15:$K$23,4,FALSE),VLOOKUP(CI117,tableaux!$H$15:$J$23,3,FALSE))</f>
        <v>0/3000</v>
      </c>
    </row>
    <row r="118" spans="1:88" ht="12.75">
      <c r="A118" s="2"/>
      <c r="CG118">
        <f t="shared" si="6"/>
        <v>0</v>
      </c>
      <c r="CH118">
        <f t="shared" si="6"/>
        <v>0</v>
      </c>
      <c r="CI118" t="str">
        <f>VLOOKUP(CH118,tableaux!$G$15:$J$23,2,TRUE)</f>
        <v>Neutre</v>
      </c>
      <c r="CJ118" s="1" t="str">
        <f>CONCATENATE(CH118-VLOOKUP(CI118,tableaux!$H$15:$K$23,4,FALSE),VLOOKUP(CI118,tableaux!$H$15:$J$23,3,FALSE))</f>
        <v>0/3000</v>
      </c>
    </row>
    <row r="119" spans="1:88" ht="12.75">
      <c r="A119" s="2" t="s">
        <v>952</v>
      </c>
      <c r="B119" t="s">
        <v>349</v>
      </c>
      <c r="C119" t="s">
        <v>350</v>
      </c>
      <c r="D119" t="s">
        <v>351</v>
      </c>
      <c r="E119" t="s">
        <v>352</v>
      </c>
      <c r="F119" t="s">
        <v>353</v>
      </c>
      <c r="G119" t="s">
        <v>354</v>
      </c>
      <c r="H119" t="s">
        <v>355</v>
      </c>
      <c r="I119" t="s">
        <v>356</v>
      </c>
      <c r="J119" t="s">
        <v>357</v>
      </c>
      <c r="K119" t="s">
        <v>358</v>
      </c>
      <c r="L119" t="s">
        <v>359</v>
      </c>
      <c r="M119" t="s">
        <v>360</v>
      </c>
      <c r="N119" t="s">
        <v>361</v>
      </c>
      <c r="O119" t="s">
        <v>362</v>
      </c>
      <c r="P119" t="s">
        <v>363</v>
      </c>
      <c r="Q119" t="s">
        <v>364</v>
      </c>
      <c r="R119" t="s">
        <v>365</v>
      </c>
      <c r="S119" t="s">
        <v>366</v>
      </c>
      <c r="T119" t="s">
        <v>368</v>
      </c>
      <c r="U119" t="s">
        <v>369</v>
      </c>
      <c r="V119" t="s">
        <v>93</v>
      </c>
      <c r="W119" t="s">
        <v>370</v>
      </c>
      <c r="X119" t="s">
        <v>371</v>
      </c>
      <c r="Y119" t="s">
        <v>372</v>
      </c>
      <c r="Z119" t="s">
        <v>373</v>
      </c>
      <c r="AA119" t="s">
        <v>374</v>
      </c>
      <c r="AB119" t="s">
        <v>375</v>
      </c>
      <c r="AC119" t="s">
        <v>782</v>
      </c>
      <c r="AD119" t="s">
        <v>409</v>
      </c>
      <c r="AE119" t="s">
        <v>410</v>
      </c>
      <c r="AF119" t="s">
        <v>784</v>
      </c>
      <c r="AG119" t="s">
        <v>785</v>
      </c>
      <c r="AH119" t="s">
        <v>786</v>
      </c>
      <c r="AI119" t="s">
        <v>467</v>
      </c>
      <c r="AJ119" t="s">
        <v>783</v>
      </c>
      <c r="AK119" t="s">
        <v>787</v>
      </c>
      <c r="AL119" t="s">
        <v>788</v>
      </c>
      <c r="AM119" t="s">
        <v>789</v>
      </c>
      <c r="AN119" t="s">
        <v>790</v>
      </c>
      <c r="AO119" t="s">
        <v>791</v>
      </c>
      <c r="AP119" s="2" t="s">
        <v>952</v>
      </c>
      <c r="AQ119" s="2" t="s">
        <v>9</v>
      </c>
      <c r="AR119" s="2" t="s">
        <v>921</v>
      </c>
      <c r="AS119" s="2" t="s">
        <v>922</v>
      </c>
      <c r="AT119" s="69" t="s">
        <v>221</v>
      </c>
      <c r="CG119">
        <f t="shared" si="6"/>
        <v>0</v>
      </c>
      <c r="CH119">
        <f t="shared" si="6"/>
        <v>0</v>
      </c>
      <c r="CI119" t="str">
        <f>VLOOKUP(CH119,tableaux!$G$15:$J$23,2,TRUE)</f>
        <v>Neutre</v>
      </c>
      <c r="CJ119" s="1" t="str">
        <f>CONCATENATE(CH119-VLOOKUP(CI119,tableaux!$H$15:$K$23,4,FALSE),VLOOKUP(CI119,tableaux!$H$15:$J$23,3,FALSE))</f>
        <v>0/3000</v>
      </c>
    </row>
    <row r="120" spans="1:88" ht="12.75">
      <c r="A120" s="2" t="s">
        <v>952</v>
      </c>
      <c r="B120">
        <v>1</v>
      </c>
      <c r="C120" s="59" t="s">
        <v>604</v>
      </c>
      <c r="D120" s="59" t="s">
        <v>792</v>
      </c>
      <c r="E120" s="59" t="s">
        <v>783</v>
      </c>
      <c r="F120" s="59" t="s">
        <v>607</v>
      </c>
      <c r="G120" s="59" t="s">
        <v>607</v>
      </c>
      <c r="H120" s="59" t="s">
        <v>953</v>
      </c>
      <c r="I120" s="59" t="s">
        <v>608</v>
      </c>
      <c r="J120" s="59" t="s">
        <v>954</v>
      </c>
      <c r="K120" s="59" t="s">
        <v>245</v>
      </c>
      <c r="L120">
        <v>4</v>
      </c>
      <c r="M120" s="59" t="s">
        <v>955</v>
      </c>
      <c r="N120" s="59" t="s">
        <v>67</v>
      </c>
      <c r="O120">
        <v>0</v>
      </c>
      <c r="P120" s="59" t="s">
        <v>615</v>
      </c>
      <c r="Q120">
        <v>0</v>
      </c>
      <c r="R120" s="59" t="s">
        <v>956</v>
      </c>
      <c r="S120" s="59" t="s">
        <v>957</v>
      </c>
      <c r="T120">
        <v>33</v>
      </c>
      <c r="U120" s="59" t="s">
        <v>952</v>
      </c>
      <c r="V120">
        <v>280</v>
      </c>
      <c r="W120" s="59"/>
      <c r="X120" s="59" t="s">
        <v>228</v>
      </c>
      <c r="Y120">
        <v>1</v>
      </c>
      <c r="Z120" s="59" t="s">
        <v>614</v>
      </c>
      <c r="AA120" s="59"/>
      <c r="AB120">
        <v>0</v>
      </c>
      <c r="AC120">
        <v>1</v>
      </c>
      <c r="AD120">
        <v>999999</v>
      </c>
      <c r="AE120" s="59" t="s">
        <v>793</v>
      </c>
      <c r="AF120" s="59" t="s">
        <v>797</v>
      </c>
      <c r="AG120">
        <v>70</v>
      </c>
      <c r="AH120" s="59" t="s">
        <v>798</v>
      </c>
      <c r="AI120" s="59" t="s">
        <v>74</v>
      </c>
      <c r="AJ120">
        <v>-10300</v>
      </c>
      <c r="AM120" s="59"/>
      <c r="AN120" s="59"/>
      <c r="AQ120" t="str">
        <f>IF(AN120="",AI120,AN120)</f>
        <v>Syndicat</v>
      </c>
      <c r="AR120">
        <f aca="true" t="shared" si="7" ref="AR120:AR137">IF(AO120="",AJ120,AO120)</f>
        <v>-10300</v>
      </c>
      <c r="AS120" t="str">
        <f>VLOOKUP(AR120,tableaux!$G$15:$J$23,2,TRUE)</f>
        <v>Haï</v>
      </c>
      <c r="AT120" s="31" t="str">
        <f>CONCATENATE(AR120-VLOOKUP(AS120,tableaux!$H$15:$K$23,4,FALSE),VLOOKUP(AS120,tableaux!$H$15:$J$23,3,FALSE))</f>
        <v>28700/36000</v>
      </c>
      <c r="CG120">
        <f t="shared" si="6"/>
        <v>0</v>
      </c>
      <c r="CH120">
        <f t="shared" si="6"/>
        <v>0</v>
      </c>
      <c r="CI120" t="str">
        <f>VLOOKUP(CH120,tableaux!$G$15:$J$23,2,TRUE)</f>
        <v>Neutre</v>
      </c>
      <c r="CJ120" s="1" t="str">
        <f>CONCATENATE(CH120-VLOOKUP(CI120,tableaux!$H$15:$K$23,4,FALSE),VLOOKUP(CI120,tableaux!$H$15:$J$23,3,FALSE))</f>
        <v>0/3000</v>
      </c>
    </row>
    <row r="121" spans="1:88" ht="12.75">
      <c r="A121" s="2" t="s">
        <v>952</v>
      </c>
      <c r="B121">
        <v>1</v>
      </c>
      <c r="C121" s="59" t="s">
        <v>604</v>
      </c>
      <c r="D121" s="59" t="s">
        <v>792</v>
      </c>
      <c r="E121" s="59" t="s">
        <v>783</v>
      </c>
      <c r="F121" s="59" t="s">
        <v>607</v>
      </c>
      <c r="G121" s="59" t="s">
        <v>607</v>
      </c>
      <c r="H121" s="59" t="s">
        <v>953</v>
      </c>
      <c r="I121" s="59" t="s">
        <v>608</v>
      </c>
      <c r="J121" s="59" t="s">
        <v>954</v>
      </c>
      <c r="K121" s="59" t="s">
        <v>245</v>
      </c>
      <c r="L121">
        <v>4</v>
      </c>
      <c r="M121" s="59" t="s">
        <v>955</v>
      </c>
      <c r="N121" s="59" t="s">
        <v>67</v>
      </c>
      <c r="O121">
        <v>0</v>
      </c>
      <c r="P121" s="59" t="s">
        <v>615</v>
      </c>
      <c r="Q121">
        <v>0</v>
      </c>
      <c r="R121" s="59" t="s">
        <v>956</v>
      </c>
      <c r="S121" s="59" t="s">
        <v>957</v>
      </c>
      <c r="T121">
        <v>33</v>
      </c>
      <c r="U121" s="59" t="s">
        <v>952</v>
      </c>
      <c r="V121">
        <v>280</v>
      </c>
      <c r="W121" s="59"/>
      <c r="X121" s="59" t="s">
        <v>228</v>
      </c>
      <c r="Y121">
        <v>1</v>
      </c>
      <c r="Z121" s="59" t="s">
        <v>614</v>
      </c>
      <c r="AA121" s="59"/>
      <c r="AB121">
        <v>0</v>
      </c>
      <c r="AC121">
        <v>1</v>
      </c>
      <c r="AD121">
        <v>980</v>
      </c>
      <c r="AE121" s="59" t="s">
        <v>795</v>
      </c>
      <c r="AF121" s="59" t="s">
        <v>53</v>
      </c>
      <c r="AG121">
        <v>936</v>
      </c>
      <c r="AH121" s="59" t="s">
        <v>814</v>
      </c>
      <c r="AI121" s="59" t="s">
        <v>57</v>
      </c>
      <c r="AK121">
        <v>1</v>
      </c>
      <c r="AL121">
        <v>934</v>
      </c>
      <c r="AM121" s="59" t="s">
        <v>838</v>
      </c>
      <c r="AN121" s="59" t="s">
        <v>58</v>
      </c>
      <c r="AO121">
        <v>0</v>
      </c>
      <c r="AQ121" t="str">
        <f aca="true" t="shared" si="8" ref="AQ121:AQ137">IF(AN121="",AI121,AN121)</f>
        <v>Les Clairvoyants</v>
      </c>
      <c r="AR121">
        <f t="shared" si="7"/>
        <v>0</v>
      </c>
      <c r="AS121" t="str">
        <f>VLOOKUP(AR121,tableaux!$G$15:$J$23,2,TRUE)</f>
        <v>Neutre</v>
      </c>
      <c r="AT121" s="31" t="str">
        <f>CONCATENATE(AR121-VLOOKUP(AS121,tableaux!$H$15:$K$23,4,FALSE),VLOOKUP(AS121,tableaux!$H$15:$J$23,3,FALSE))</f>
        <v>0/3000</v>
      </c>
      <c r="CG121">
        <f t="shared" si="6"/>
        <v>0</v>
      </c>
      <c r="CH121">
        <f t="shared" si="6"/>
        <v>0</v>
      </c>
      <c r="CI121" t="str">
        <f>VLOOKUP(CH121,tableaux!$G$15:$J$23,2,TRUE)</f>
        <v>Neutre</v>
      </c>
      <c r="CJ121" s="1" t="str">
        <f>CONCATENATE(CH121-VLOOKUP(CI121,tableaux!$H$15:$K$23,4,FALSE),VLOOKUP(CI121,tableaux!$H$15:$J$23,3,FALSE))</f>
        <v>0/3000</v>
      </c>
    </row>
    <row r="122" spans="1:88" ht="12.75">
      <c r="A122" s="2" t="s">
        <v>952</v>
      </c>
      <c r="B122">
        <v>1</v>
      </c>
      <c r="C122" s="59" t="s">
        <v>604</v>
      </c>
      <c r="D122" s="59" t="s">
        <v>792</v>
      </c>
      <c r="E122" s="59" t="s">
        <v>783</v>
      </c>
      <c r="F122" s="59" t="s">
        <v>607</v>
      </c>
      <c r="G122" s="59" t="s">
        <v>607</v>
      </c>
      <c r="H122" s="59" t="s">
        <v>953</v>
      </c>
      <c r="I122" s="59" t="s">
        <v>608</v>
      </c>
      <c r="J122" s="59" t="s">
        <v>954</v>
      </c>
      <c r="K122" s="59" t="s">
        <v>245</v>
      </c>
      <c r="L122">
        <v>4</v>
      </c>
      <c r="M122" s="59" t="s">
        <v>955</v>
      </c>
      <c r="N122" s="59" t="s">
        <v>67</v>
      </c>
      <c r="O122">
        <v>0</v>
      </c>
      <c r="P122" s="59" t="s">
        <v>615</v>
      </c>
      <c r="Q122">
        <v>0</v>
      </c>
      <c r="R122" s="59" t="s">
        <v>956</v>
      </c>
      <c r="S122" s="59" t="s">
        <v>957</v>
      </c>
      <c r="T122">
        <v>33</v>
      </c>
      <c r="U122" s="59" t="s">
        <v>952</v>
      </c>
      <c r="V122">
        <v>280</v>
      </c>
      <c r="W122" s="59"/>
      <c r="X122" s="59" t="s">
        <v>228</v>
      </c>
      <c r="Y122">
        <v>1</v>
      </c>
      <c r="Z122" s="59" t="s">
        <v>614</v>
      </c>
      <c r="AA122" s="59"/>
      <c r="AB122">
        <v>0</v>
      </c>
      <c r="AC122">
        <v>1</v>
      </c>
      <c r="AD122">
        <v>980</v>
      </c>
      <c r="AE122" s="59" t="s">
        <v>795</v>
      </c>
      <c r="AF122" s="59" t="s">
        <v>53</v>
      </c>
      <c r="AG122">
        <v>936</v>
      </c>
      <c r="AH122" s="59" t="s">
        <v>814</v>
      </c>
      <c r="AI122" s="59" t="s">
        <v>57</v>
      </c>
      <c r="AK122">
        <v>1</v>
      </c>
      <c r="AL122">
        <v>1011</v>
      </c>
      <c r="AM122" s="59" t="s">
        <v>839</v>
      </c>
      <c r="AN122" s="59" t="s">
        <v>29</v>
      </c>
      <c r="AO122">
        <v>0</v>
      </c>
      <c r="AQ122" t="str">
        <f t="shared" si="8"/>
        <v>Ville basse</v>
      </c>
      <c r="AR122">
        <f t="shared" si="7"/>
        <v>0</v>
      </c>
      <c r="AS122" t="str">
        <f>VLOOKUP(AR122,tableaux!$G$15:$J$23,2,TRUE)</f>
        <v>Neutre</v>
      </c>
      <c r="AT122" s="31" t="str">
        <f>CONCATENATE(AR122-VLOOKUP(AS122,tableaux!$H$15:$K$23,4,FALSE),VLOOKUP(AS122,tableaux!$H$15:$J$23,3,FALSE))</f>
        <v>0/3000</v>
      </c>
      <c r="CG122">
        <f t="shared" si="6"/>
        <v>0</v>
      </c>
      <c r="CH122">
        <f t="shared" si="6"/>
        <v>0</v>
      </c>
      <c r="CI122" t="str">
        <f>VLOOKUP(CH122,tableaux!$G$15:$J$23,2,TRUE)</f>
        <v>Neutre</v>
      </c>
      <c r="CJ122" s="1" t="str">
        <f>CONCATENATE(CH122-VLOOKUP(CI122,tableaux!$H$15:$K$23,4,FALSE),VLOOKUP(CI122,tableaux!$H$15:$J$23,3,FALSE))</f>
        <v>0/3000</v>
      </c>
    </row>
    <row r="123" spans="1:46" ht="12.75">
      <c r="A123" s="2" t="s">
        <v>952</v>
      </c>
      <c r="B123">
        <v>1</v>
      </c>
      <c r="C123" s="59" t="s">
        <v>604</v>
      </c>
      <c r="D123" s="59" t="s">
        <v>792</v>
      </c>
      <c r="E123" s="59" t="s">
        <v>783</v>
      </c>
      <c r="F123" s="59" t="s">
        <v>607</v>
      </c>
      <c r="G123" s="59" t="s">
        <v>607</v>
      </c>
      <c r="H123" s="59" t="s">
        <v>953</v>
      </c>
      <c r="I123" s="59" t="s">
        <v>608</v>
      </c>
      <c r="J123" s="59" t="s">
        <v>954</v>
      </c>
      <c r="K123" s="59" t="s">
        <v>245</v>
      </c>
      <c r="L123">
        <v>4</v>
      </c>
      <c r="M123" s="59" t="s">
        <v>955</v>
      </c>
      <c r="N123" s="59" t="s">
        <v>67</v>
      </c>
      <c r="O123">
        <v>0</v>
      </c>
      <c r="P123" s="59" t="s">
        <v>615</v>
      </c>
      <c r="Q123">
        <v>0</v>
      </c>
      <c r="R123" s="59" t="s">
        <v>956</v>
      </c>
      <c r="S123" s="59" t="s">
        <v>957</v>
      </c>
      <c r="T123">
        <v>33</v>
      </c>
      <c r="U123" s="59" t="s">
        <v>952</v>
      </c>
      <c r="V123">
        <v>280</v>
      </c>
      <c r="W123" s="59"/>
      <c r="X123" s="59" t="s">
        <v>228</v>
      </c>
      <c r="Y123">
        <v>1</v>
      </c>
      <c r="Z123" s="59" t="s">
        <v>614</v>
      </c>
      <c r="AA123" s="59"/>
      <c r="AB123">
        <v>0</v>
      </c>
      <c r="AC123">
        <v>1</v>
      </c>
      <c r="AD123">
        <v>980</v>
      </c>
      <c r="AE123" s="59" t="s">
        <v>795</v>
      </c>
      <c r="AF123" s="59" t="s">
        <v>53</v>
      </c>
      <c r="AG123">
        <v>936</v>
      </c>
      <c r="AH123" s="59" t="s">
        <v>814</v>
      </c>
      <c r="AI123" s="59" t="s">
        <v>57</v>
      </c>
      <c r="AK123">
        <v>1</v>
      </c>
      <c r="AL123">
        <v>932</v>
      </c>
      <c r="AM123" s="59" t="s">
        <v>840</v>
      </c>
      <c r="AN123" s="59" t="s">
        <v>28</v>
      </c>
      <c r="AO123">
        <v>0</v>
      </c>
      <c r="AQ123" t="str">
        <f t="shared" si="8"/>
        <v>L'Aldor</v>
      </c>
      <c r="AR123">
        <f t="shared" si="7"/>
        <v>0</v>
      </c>
      <c r="AS123" t="str">
        <f>VLOOKUP(AR123,tableaux!$G$15:$J$23,2,TRUE)</f>
        <v>Neutre</v>
      </c>
      <c r="AT123" s="31" t="str">
        <f>CONCATENATE(AR123-VLOOKUP(AS123,tableaux!$H$15:$K$23,4,FALSE),VLOOKUP(AS123,tableaux!$H$15:$J$23,3,FALSE))</f>
        <v>0/3000</v>
      </c>
    </row>
    <row r="124" spans="1:46" ht="12.75">
      <c r="A124" s="2" t="s">
        <v>952</v>
      </c>
      <c r="B124">
        <v>1</v>
      </c>
      <c r="C124" s="59" t="s">
        <v>604</v>
      </c>
      <c r="D124" s="59" t="s">
        <v>792</v>
      </c>
      <c r="E124" s="59" t="s">
        <v>783</v>
      </c>
      <c r="F124" s="59" t="s">
        <v>607</v>
      </c>
      <c r="G124" s="59" t="s">
        <v>607</v>
      </c>
      <c r="H124" s="59" t="s">
        <v>953</v>
      </c>
      <c r="I124" s="59" t="s">
        <v>608</v>
      </c>
      <c r="J124" s="59" t="s">
        <v>954</v>
      </c>
      <c r="K124" s="59" t="s">
        <v>245</v>
      </c>
      <c r="L124">
        <v>4</v>
      </c>
      <c r="M124" s="59" t="s">
        <v>955</v>
      </c>
      <c r="N124" s="59" t="s">
        <v>67</v>
      </c>
      <c r="O124">
        <v>0</v>
      </c>
      <c r="P124" s="59" t="s">
        <v>615</v>
      </c>
      <c r="Q124">
        <v>0</v>
      </c>
      <c r="R124" s="59" t="s">
        <v>956</v>
      </c>
      <c r="S124" s="59" t="s">
        <v>957</v>
      </c>
      <c r="T124">
        <v>33</v>
      </c>
      <c r="U124" s="59" t="s">
        <v>952</v>
      </c>
      <c r="V124">
        <v>280</v>
      </c>
      <c r="W124" s="59"/>
      <c r="X124" s="59" t="s">
        <v>228</v>
      </c>
      <c r="Y124">
        <v>1</v>
      </c>
      <c r="Z124" s="59" t="s">
        <v>614</v>
      </c>
      <c r="AA124" s="59"/>
      <c r="AB124">
        <v>0</v>
      </c>
      <c r="AC124">
        <v>1</v>
      </c>
      <c r="AD124">
        <v>1118</v>
      </c>
      <c r="AE124" s="59" t="s">
        <v>796</v>
      </c>
      <c r="AF124" s="59" t="s">
        <v>59</v>
      </c>
      <c r="AG124">
        <v>609</v>
      </c>
      <c r="AH124" s="59" t="s">
        <v>818</v>
      </c>
      <c r="AI124" s="59" t="s">
        <v>33</v>
      </c>
      <c r="AJ124">
        <v>88</v>
      </c>
      <c r="AM124" s="59"/>
      <c r="AN124" s="59"/>
      <c r="AQ124" t="str">
        <f t="shared" si="8"/>
        <v>Cercle cénarien</v>
      </c>
      <c r="AR124">
        <f t="shared" si="7"/>
        <v>88</v>
      </c>
      <c r="AS124" t="str">
        <f>VLOOKUP(AR124,tableaux!$G$15:$J$23,2,TRUE)</f>
        <v>Neutre</v>
      </c>
      <c r="AT124" s="31" t="str">
        <f>CONCATENATE(AR124-VLOOKUP(AS124,tableaux!$H$15:$K$23,4,FALSE),VLOOKUP(AS124,tableaux!$H$15:$J$23,3,FALSE))</f>
        <v>88/3000</v>
      </c>
    </row>
    <row r="125" spans="1:46" ht="12.75">
      <c r="A125" s="2" t="s">
        <v>952</v>
      </c>
      <c r="B125">
        <v>1</v>
      </c>
      <c r="C125" s="59" t="s">
        <v>604</v>
      </c>
      <c r="D125" s="59" t="s">
        <v>792</v>
      </c>
      <c r="E125" s="59" t="s">
        <v>783</v>
      </c>
      <c r="F125" s="59" t="s">
        <v>607</v>
      </c>
      <c r="G125" s="59" t="s">
        <v>607</v>
      </c>
      <c r="H125" s="59" t="s">
        <v>953</v>
      </c>
      <c r="I125" s="59" t="s">
        <v>608</v>
      </c>
      <c r="J125" s="59" t="s">
        <v>954</v>
      </c>
      <c r="K125" s="59" t="s">
        <v>245</v>
      </c>
      <c r="L125">
        <v>4</v>
      </c>
      <c r="M125" s="59" t="s">
        <v>955</v>
      </c>
      <c r="N125" s="59" t="s">
        <v>67</v>
      </c>
      <c r="O125">
        <v>0</v>
      </c>
      <c r="P125" s="59" t="s">
        <v>615</v>
      </c>
      <c r="Q125">
        <v>0</v>
      </c>
      <c r="R125" s="59" t="s">
        <v>956</v>
      </c>
      <c r="S125" s="59" t="s">
        <v>957</v>
      </c>
      <c r="T125">
        <v>33</v>
      </c>
      <c r="U125" s="59" t="s">
        <v>952</v>
      </c>
      <c r="V125">
        <v>280</v>
      </c>
      <c r="W125" s="59"/>
      <c r="X125" s="59" t="s">
        <v>228</v>
      </c>
      <c r="Y125">
        <v>1</v>
      </c>
      <c r="Z125" s="59" t="s">
        <v>614</v>
      </c>
      <c r="AA125" s="59"/>
      <c r="AB125">
        <v>0</v>
      </c>
      <c r="AC125">
        <v>1</v>
      </c>
      <c r="AD125">
        <v>1118</v>
      </c>
      <c r="AE125" s="59" t="s">
        <v>796</v>
      </c>
      <c r="AF125" s="59" t="s">
        <v>59</v>
      </c>
      <c r="AG125">
        <v>469</v>
      </c>
      <c r="AH125" s="59" t="s">
        <v>819</v>
      </c>
      <c r="AI125" s="59" t="s">
        <v>67</v>
      </c>
      <c r="AJ125">
        <v>8976</v>
      </c>
      <c r="AK125">
        <v>1</v>
      </c>
      <c r="AL125">
        <v>930</v>
      </c>
      <c r="AM125" s="59" t="s">
        <v>844</v>
      </c>
      <c r="AN125" s="59" t="s">
        <v>12</v>
      </c>
      <c r="AO125">
        <v>8882</v>
      </c>
      <c r="AQ125" t="str">
        <f t="shared" si="8"/>
        <v>Exodar</v>
      </c>
      <c r="AR125">
        <f t="shared" si="7"/>
        <v>8882</v>
      </c>
      <c r="AS125" t="str">
        <f>VLOOKUP(AR125,tableaux!$G$15:$J$23,2,TRUE)</f>
        <v>Amical</v>
      </c>
      <c r="AT125" s="31" t="str">
        <f>CONCATENATE(AR125-VLOOKUP(AS125,tableaux!$H$15:$K$23,4,FALSE),VLOOKUP(AS125,tableaux!$H$15:$J$23,3,FALSE))</f>
        <v>5882/6000</v>
      </c>
    </row>
    <row r="126" spans="1:46" ht="12.75">
      <c r="A126" s="2" t="s">
        <v>952</v>
      </c>
      <c r="B126">
        <v>1</v>
      </c>
      <c r="C126" s="59" t="s">
        <v>604</v>
      </c>
      <c r="D126" s="59" t="s">
        <v>792</v>
      </c>
      <c r="E126" s="59" t="s">
        <v>783</v>
      </c>
      <c r="F126" s="59" t="s">
        <v>607</v>
      </c>
      <c r="G126" s="59" t="s">
        <v>607</v>
      </c>
      <c r="H126" s="59" t="s">
        <v>953</v>
      </c>
      <c r="I126" s="59" t="s">
        <v>608</v>
      </c>
      <c r="J126" s="59" t="s">
        <v>954</v>
      </c>
      <c r="K126" s="59" t="s">
        <v>245</v>
      </c>
      <c r="L126">
        <v>4</v>
      </c>
      <c r="M126" s="59" t="s">
        <v>955</v>
      </c>
      <c r="N126" s="59" t="s">
        <v>67</v>
      </c>
      <c r="O126">
        <v>0</v>
      </c>
      <c r="P126" s="59" t="s">
        <v>615</v>
      </c>
      <c r="Q126">
        <v>0</v>
      </c>
      <c r="R126" s="59" t="s">
        <v>956</v>
      </c>
      <c r="S126" s="59" t="s">
        <v>957</v>
      </c>
      <c r="T126">
        <v>33</v>
      </c>
      <c r="U126" s="59" t="s">
        <v>952</v>
      </c>
      <c r="V126">
        <v>280</v>
      </c>
      <c r="W126" s="59"/>
      <c r="X126" s="59" t="s">
        <v>228</v>
      </c>
      <c r="Y126">
        <v>1</v>
      </c>
      <c r="Z126" s="59" t="s">
        <v>614</v>
      </c>
      <c r="AA126" s="59"/>
      <c r="AB126">
        <v>0</v>
      </c>
      <c r="AC126">
        <v>1</v>
      </c>
      <c r="AD126">
        <v>1118</v>
      </c>
      <c r="AE126" s="59" t="s">
        <v>796</v>
      </c>
      <c r="AF126" s="59" t="s">
        <v>59</v>
      </c>
      <c r="AG126">
        <v>469</v>
      </c>
      <c r="AH126" s="59" t="s">
        <v>819</v>
      </c>
      <c r="AI126" s="59" t="s">
        <v>67</v>
      </c>
      <c r="AJ126">
        <v>8976</v>
      </c>
      <c r="AK126">
        <v>1</v>
      </c>
      <c r="AL126">
        <v>69</v>
      </c>
      <c r="AM126" s="59" t="s">
        <v>845</v>
      </c>
      <c r="AN126" s="59" t="s">
        <v>13</v>
      </c>
      <c r="AO126">
        <v>11097</v>
      </c>
      <c r="AQ126" t="str">
        <f t="shared" si="8"/>
        <v>Darnassus</v>
      </c>
      <c r="AR126">
        <f t="shared" si="7"/>
        <v>11097</v>
      </c>
      <c r="AS126" t="str">
        <f>VLOOKUP(AR126,tableaux!$G$15:$J$23,2,TRUE)</f>
        <v>Honoré</v>
      </c>
      <c r="AT126" s="31" t="str">
        <f>CONCATENATE(AR126-VLOOKUP(AS126,tableaux!$H$15:$K$23,4,FALSE),VLOOKUP(AS126,tableaux!$H$15:$J$23,3,FALSE))</f>
        <v>2097/12000</v>
      </c>
    </row>
    <row r="127" spans="1:46" ht="12.75">
      <c r="A127" s="2" t="s">
        <v>952</v>
      </c>
      <c r="B127">
        <v>1</v>
      </c>
      <c r="C127" s="59" t="s">
        <v>604</v>
      </c>
      <c r="D127" s="59" t="s">
        <v>792</v>
      </c>
      <c r="E127" s="59" t="s">
        <v>783</v>
      </c>
      <c r="F127" s="59" t="s">
        <v>607</v>
      </c>
      <c r="G127" s="59" t="s">
        <v>607</v>
      </c>
      <c r="H127" s="59" t="s">
        <v>953</v>
      </c>
      <c r="I127" s="59" t="s">
        <v>608</v>
      </c>
      <c r="J127" s="59" t="s">
        <v>954</v>
      </c>
      <c r="K127" s="59" t="s">
        <v>245</v>
      </c>
      <c r="L127">
        <v>4</v>
      </c>
      <c r="M127" s="59" t="s">
        <v>955</v>
      </c>
      <c r="N127" s="59" t="s">
        <v>67</v>
      </c>
      <c r="O127">
        <v>0</v>
      </c>
      <c r="P127" s="59" t="s">
        <v>615</v>
      </c>
      <c r="Q127">
        <v>0</v>
      </c>
      <c r="R127" s="59" t="s">
        <v>956</v>
      </c>
      <c r="S127" s="59" t="s">
        <v>957</v>
      </c>
      <c r="T127">
        <v>33</v>
      </c>
      <c r="U127" s="59" t="s">
        <v>952</v>
      </c>
      <c r="V127">
        <v>280</v>
      </c>
      <c r="W127" s="59"/>
      <c r="X127" s="59" t="s">
        <v>228</v>
      </c>
      <c r="Y127">
        <v>1</v>
      </c>
      <c r="Z127" s="59" t="s">
        <v>614</v>
      </c>
      <c r="AA127" s="59"/>
      <c r="AB127">
        <v>0</v>
      </c>
      <c r="AC127">
        <v>1</v>
      </c>
      <c r="AD127">
        <v>1118</v>
      </c>
      <c r="AE127" s="59" t="s">
        <v>796</v>
      </c>
      <c r="AF127" s="59" t="s">
        <v>59</v>
      </c>
      <c r="AG127">
        <v>469</v>
      </c>
      <c r="AH127" s="59" t="s">
        <v>819</v>
      </c>
      <c r="AI127" s="59" t="s">
        <v>67</v>
      </c>
      <c r="AJ127">
        <v>8976</v>
      </c>
      <c r="AK127">
        <v>1</v>
      </c>
      <c r="AL127">
        <v>72</v>
      </c>
      <c r="AM127" s="59" t="s">
        <v>846</v>
      </c>
      <c r="AN127" s="59" t="s">
        <v>14</v>
      </c>
      <c r="AO127">
        <v>31515</v>
      </c>
      <c r="AQ127" t="str">
        <f t="shared" si="8"/>
        <v>Hurlevent</v>
      </c>
      <c r="AR127">
        <f t="shared" si="7"/>
        <v>31515</v>
      </c>
      <c r="AS127" t="str">
        <f>VLOOKUP(AR127,tableaux!$G$15:$J$23,2,TRUE)</f>
        <v>Révéré</v>
      </c>
      <c r="AT127" s="31" t="str">
        <f>CONCATENATE(AR127-VLOOKUP(AS127,tableaux!$H$15:$K$23,4,FALSE),VLOOKUP(AS127,tableaux!$H$15:$J$23,3,FALSE))</f>
        <v>10515/21000</v>
      </c>
    </row>
    <row r="128" spans="1:46" ht="12.75">
      <c r="A128" s="2" t="s">
        <v>952</v>
      </c>
      <c r="B128">
        <v>1</v>
      </c>
      <c r="C128" s="59" t="s">
        <v>604</v>
      </c>
      <c r="D128" s="59" t="s">
        <v>792</v>
      </c>
      <c r="E128" s="59" t="s">
        <v>783</v>
      </c>
      <c r="F128" s="59" t="s">
        <v>607</v>
      </c>
      <c r="G128" s="59" t="s">
        <v>607</v>
      </c>
      <c r="H128" s="59" t="s">
        <v>953</v>
      </c>
      <c r="I128" s="59" t="s">
        <v>608</v>
      </c>
      <c r="J128" s="59" t="s">
        <v>954</v>
      </c>
      <c r="K128" s="59" t="s">
        <v>245</v>
      </c>
      <c r="L128">
        <v>4</v>
      </c>
      <c r="M128" s="59" t="s">
        <v>955</v>
      </c>
      <c r="N128" s="59" t="s">
        <v>67</v>
      </c>
      <c r="O128">
        <v>0</v>
      </c>
      <c r="P128" s="59" t="s">
        <v>615</v>
      </c>
      <c r="Q128">
        <v>0</v>
      </c>
      <c r="R128" s="59" t="s">
        <v>956</v>
      </c>
      <c r="S128" s="59" t="s">
        <v>957</v>
      </c>
      <c r="T128">
        <v>33</v>
      </c>
      <c r="U128" s="59" t="s">
        <v>952</v>
      </c>
      <c r="V128">
        <v>280</v>
      </c>
      <c r="W128" s="59"/>
      <c r="X128" s="59" t="s">
        <v>228</v>
      </c>
      <c r="Y128">
        <v>1</v>
      </c>
      <c r="Z128" s="59" t="s">
        <v>614</v>
      </c>
      <c r="AA128" s="59"/>
      <c r="AB128">
        <v>0</v>
      </c>
      <c r="AC128">
        <v>1</v>
      </c>
      <c r="AD128">
        <v>1118</v>
      </c>
      <c r="AE128" s="59" t="s">
        <v>796</v>
      </c>
      <c r="AF128" s="59" t="s">
        <v>59</v>
      </c>
      <c r="AG128">
        <v>469</v>
      </c>
      <c r="AH128" s="59" t="s">
        <v>819</v>
      </c>
      <c r="AI128" s="59" t="s">
        <v>67</v>
      </c>
      <c r="AJ128">
        <v>8976</v>
      </c>
      <c r="AK128">
        <v>1</v>
      </c>
      <c r="AL128">
        <v>54</v>
      </c>
      <c r="AM128" s="59" t="s">
        <v>847</v>
      </c>
      <c r="AN128" s="59" t="s">
        <v>11</v>
      </c>
      <c r="AO128">
        <v>11575</v>
      </c>
      <c r="AQ128" t="str">
        <f t="shared" si="8"/>
        <v>Exilés de Gnomeregan</v>
      </c>
      <c r="AR128">
        <f t="shared" si="7"/>
        <v>11575</v>
      </c>
      <c r="AS128" t="str">
        <f>VLOOKUP(AR128,tableaux!$G$15:$J$23,2,TRUE)</f>
        <v>Honoré</v>
      </c>
      <c r="AT128" s="31" t="str">
        <f>CONCATENATE(AR128-VLOOKUP(AS128,tableaux!$H$15:$K$23,4,FALSE),VLOOKUP(AS128,tableaux!$H$15:$J$23,3,FALSE))</f>
        <v>2575/12000</v>
      </c>
    </row>
    <row r="129" spans="1:46" ht="12.75">
      <c r="A129" s="2" t="s">
        <v>952</v>
      </c>
      <c r="B129">
        <v>1</v>
      </c>
      <c r="C129" s="59" t="s">
        <v>604</v>
      </c>
      <c r="D129" s="59" t="s">
        <v>792</v>
      </c>
      <c r="E129" s="59" t="s">
        <v>783</v>
      </c>
      <c r="F129" s="59" t="s">
        <v>607</v>
      </c>
      <c r="G129" s="59" t="s">
        <v>607</v>
      </c>
      <c r="H129" s="59" t="s">
        <v>953</v>
      </c>
      <c r="I129" s="59" t="s">
        <v>608</v>
      </c>
      <c r="J129" s="59" t="s">
        <v>954</v>
      </c>
      <c r="K129" s="59" t="s">
        <v>245</v>
      </c>
      <c r="L129">
        <v>4</v>
      </c>
      <c r="M129" s="59" t="s">
        <v>955</v>
      </c>
      <c r="N129" s="59" t="s">
        <v>67</v>
      </c>
      <c r="O129">
        <v>0</v>
      </c>
      <c r="P129" s="59" t="s">
        <v>615</v>
      </c>
      <c r="Q129">
        <v>0</v>
      </c>
      <c r="R129" s="59" t="s">
        <v>956</v>
      </c>
      <c r="S129" s="59" t="s">
        <v>957</v>
      </c>
      <c r="T129">
        <v>33</v>
      </c>
      <c r="U129" s="59" t="s">
        <v>952</v>
      </c>
      <c r="V129">
        <v>280</v>
      </c>
      <c r="W129" s="59"/>
      <c r="X129" s="59" t="s">
        <v>228</v>
      </c>
      <c r="Y129">
        <v>1</v>
      </c>
      <c r="Z129" s="59" t="s">
        <v>614</v>
      </c>
      <c r="AA129" s="59"/>
      <c r="AB129">
        <v>0</v>
      </c>
      <c r="AC129">
        <v>1</v>
      </c>
      <c r="AD129">
        <v>1118</v>
      </c>
      <c r="AE129" s="59" t="s">
        <v>796</v>
      </c>
      <c r="AF129" s="59" t="s">
        <v>59</v>
      </c>
      <c r="AG129">
        <v>469</v>
      </c>
      <c r="AH129" s="59" t="s">
        <v>819</v>
      </c>
      <c r="AI129" s="59" t="s">
        <v>67</v>
      </c>
      <c r="AJ129">
        <v>8976</v>
      </c>
      <c r="AK129">
        <v>1</v>
      </c>
      <c r="AL129">
        <v>47</v>
      </c>
      <c r="AM129" s="59" t="s">
        <v>848</v>
      </c>
      <c r="AN129" s="59" t="s">
        <v>10</v>
      </c>
      <c r="AO129">
        <v>13598</v>
      </c>
      <c r="AQ129" t="str">
        <f t="shared" si="8"/>
        <v>Forgefer</v>
      </c>
      <c r="AR129">
        <f t="shared" si="7"/>
        <v>13598</v>
      </c>
      <c r="AS129" t="str">
        <f>VLOOKUP(AR129,tableaux!$G$15:$J$23,2,TRUE)</f>
        <v>Honoré</v>
      </c>
      <c r="AT129" s="31" t="str">
        <f>CONCATENATE(AR129-VLOOKUP(AS129,tableaux!$H$15:$K$23,4,FALSE),VLOOKUP(AS129,tableaux!$H$15:$J$23,3,FALSE))</f>
        <v>4598/12000</v>
      </c>
    </row>
    <row r="130" spans="1:46" ht="12.75">
      <c r="A130" s="2" t="s">
        <v>952</v>
      </c>
      <c r="B130">
        <v>1</v>
      </c>
      <c r="C130" s="59" t="s">
        <v>604</v>
      </c>
      <c r="D130" s="59" t="s">
        <v>792</v>
      </c>
      <c r="E130" s="59" t="s">
        <v>783</v>
      </c>
      <c r="F130" s="59" t="s">
        <v>607</v>
      </c>
      <c r="G130" s="59" t="s">
        <v>607</v>
      </c>
      <c r="H130" s="59" t="s">
        <v>953</v>
      </c>
      <c r="I130" s="59" t="s">
        <v>608</v>
      </c>
      <c r="J130" s="59" t="s">
        <v>954</v>
      </c>
      <c r="K130" s="59" t="s">
        <v>245</v>
      </c>
      <c r="L130">
        <v>4</v>
      </c>
      <c r="M130" s="59" t="s">
        <v>955</v>
      </c>
      <c r="N130" s="59" t="s">
        <v>67</v>
      </c>
      <c r="O130">
        <v>0</v>
      </c>
      <c r="P130" s="59" t="s">
        <v>615</v>
      </c>
      <c r="Q130">
        <v>0</v>
      </c>
      <c r="R130" s="59" t="s">
        <v>956</v>
      </c>
      <c r="S130" s="59" t="s">
        <v>957</v>
      </c>
      <c r="T130">
        <v>33</v>
      </c>
      <c r="U130" s="59" t="s">
        <v>952</v>
      </c>
      <c r="V130">
        <v>280</v>
      </c>
      <c r="W130" s="59"/>
      <c r="X130" s="59" t="s">
        <v>228</v>
      </c>
      <c r="Y130">
        <v>1</v>
      </c>
      <c r="Z130" s="59" t="s">
        <v>614</v>
      </c>
      <c r="AA130" s="59"/>
      <c r="AB130">
        <v>0</v>
      </c>
      <c r="AC130">
        <v>1</v>
      </c>
      <c r="AD130">
        <v>1118</v>
      </c>
      <c r="AE130" s="59" t="s">
        <v>796</v>
      </c>
      <c r="AF130" s="59" t="s">
        <v>59</v>
      </c>
      <c r="AG130">
        <v>909</v>
      </c>
      <c r="AH130" s="59" t="s">
        <v>820</v>
      </c>
      <c r="AI130" s="59" t="s">
        <v>34</v>
      </c>
      <c r="AJ130">
        <v>0</v>
      </c>
      <c r="AM130" s="59"/>
      <c r="AN130" s="59"/>
      <c r="AQ130" t="str">
        <f t="shared" si="8"/>
        <v>Foire de Sombrelune</v>
      </c>
      <c r="AR130">
        <f t="shared" si="7"/>
        <v>0</v>
      </c>
      <c r="AS130" t="str">
        <f>VLOOKUP(AR130,tableaux!$G$15:$J$23,2,TRUE)</f>
        <v>Neutre</v>
      </c>
      <c r="AT130" s="31" t="str">
        <f>CONCATENATE(AR130-VLOOKUP(AS130,tableaux!$H$15:$K$23,4,FALSE),VLOOKUP(AS130,tableaux!$H$15:$J$23,3,FALSE))</f>
        <v>0/3000</v>
      </c>
    </row>
    <row r="131" spans="1:46" ht="12.75">
      <c r="A131" s="2" t="s">
        <v>952</v>
      </c>
      <c r="B131">
        <v>1</v>
      </c>
      <c r="C131" s="59" t="s">
        <v>604</v>
      </c>
      <c r="D131" s="59" t="s">
        <v>792</v>
      </c>
      <c r="E131" s="59" t="s">
        <v>783</v>
      </c>
      <c r="F131" s="59" t="s">
        <v>607</v>
      </c>
      <c r="G131" s="59" t="s">
        <v>607</v>
      </c>
      <c r="H131" s="59" t="s">
        <v>953</v>
      </c>
      <c r="I131" s="59" t="s">
        <v>608</v>
      </c>
      <c r="J131" s="59" t="s">
        <v>954</v>
      </c>
      <c r="K131" s="59" t="s">
        <v>245</v>
      </c>
      <c r="L131">
        <v>4</v>
      </c>
      <c r="M131" s="59" t="s">
        <v>955</v>
      </c>
      <c r="N131" s="59" t="s">
        <v>67</v>
      </c>
      <c r="O131">
        <v>0</v>
      </c>
      <c r="P131" s="59" t="s">
        <v>615</v>
      </c>
      <c r="Q131">
        <v>0</v>
      </c>
      <c r="R131" s="59" t="s">
        <v>956</v>
      </c>
      <c r="S131" s="59" t="s">
        <v>957</v>
      </c>
      <c r="T131">
        <v>33</v>
      </c>
      <c r="U131" s="59" t="s">
        <v>952</v>
      </c>
      <c r="V131">
        <v>280</v>
      </c>
      <c r="W131" s="59"/>
      <c r="X131" s="59" t="s">
        <v>228</v>
      </c>
      <c r="Y131">
        <v>1</v>
      </c>
      <c r="Z131" s="59" t="s">
        <v>614</v>
      </c>
      <c r="AA131" s="59"/>
      <c r="AB131">
        <v>0</v>
      </c>
      <c r="AC131">
        <v>1</v>
      </c>
      <c r="AD131">
        <v>1118</v>
      </c>
      <c r="AE131" s="59" t="s">
        <v>796</v>
      </c>
      <c r="AF131" s="59" t="s">
        <v>59</v>
      </c>
      <c r="AG131">
        <v>891</v>
      </c>
      <c r="AH131" s="59" t="s">
        <v>826</v>
      </c>
      <c r="AI131" s="59" t="s">
        <v>68</v>
      </c>
      <c r="AK131">
        <v>1</v>
      </c>
      <c r="AL131">
        <v>509</v>
      </c>
      <c r="AM131" s="59" t="s">
        <v>850</v>
      </c>
      <c r="AN131" s="59" t="s">
        <v>17</v>
      </c>
      <c r="AO131">
        <v>0</v>
      </c>
      <c r="AQ131" t="str">
        <f t="shared" si="8"/>
        <v>La Ligue d'Arathor</v>
      </c>
      <c r="AR131">
        <f t="shared" si="7"/>
        <v>0</v>
      </c>
      <c r="AS131" t="str">
        <f>VLOOKUP(AR131,tableaux!$G$15:$J$23,2,TRUE)</f>
        <v>Neutre</v>
      </c>
      <c r="AT131" s="31" t="str">
        <f>CONCATENATE(AR131-VLOOKUP(AS131,tableaux!$H$15:$K$23,4,FALSE),VLOOKUP(AS131,tableaux!$H$15:$J$23,3,FALSE))</f>
        <v>0/3000</v>
      </c>
    </row>
    <row r="132" spans="1:46" ht="12.75">
      <c r="A132" s="2" t="s">
        <v>952</v>
      </c>
      <c r="B132">
        <v>1</v>
      </c>
      <c r="C132" s="59" t="s">
        <v>604</v>
      </c>
      <c r="D132" s="59" t="s">
        <v>792</v>
      </c>
      <c r="E132" s="59" t="s">
        <v>783</v>
      </c>
      <c r="F132" s="59" t="s">
        <v>607</v>
      </c>
      <c r="G132" s="59" t="s">
        <v>607</v>
      </c>
      <c r="H132" s="59" t="s">
        <v>953</v>
      </c>
      <c r="I132" s="59" t="s">
        <v>608</v>
      </c>
      <c r="J132" s="59" t="s">
        <v>954</v>
      </c>
      <c r="K132" s="59" t="s">
        <v>245</v>
      </c>
      <c r="L132">
        <v>4</v>
      </c>
      <c r="M132" s="59" t="s">
        <v>955</v>
      </c>
      <c r="N132" s="59" t="s">
        <v>67</v>
      </c>
      <c r="O132">
        <v>0</v>
      </c>
      <c r="P132" s="59" t="s">
        <v>615</v>
      </c>
      <c r="Q132">
        <v>0</v>
      </c>
      <c r="R132" s="59" t="s">
        <v>956</v>
      </c>
      <c r="S132" s="59" t="s">
        <v>957</v>
      </c>
      <c r="T132">
        <v>33</v>
      </c>
      <c r="U132" s="59" t="s">
        <v>952</v>
      </c>
      <c r="V132">
        <v>280</v>
      </c>
      <c r="W132" s="59"/>
      <c r="X132" s="59" t="s">
        <v>228</v>
      </c>
      <c r="Y132">
        <v>1</v>
      </c>
      <c r="Z132" s="59" t="s">
        <v>614</v>
      </c>
      <c r="AA132" s="59"/>
      <c r="AB132">
        <v>0</v>
      </c>
      <c r="AC132">
        <v>1</v>
      </c>
      <c r="AD132">
        <v>1118</v>
      </c>
      <c r="AE132" s="59" t="s">
        <v>796</v>
      </c>
      <c r="AF132" s="59" t="s">
        <v>59</v>
      </c>
      <c r="AG132">
        <v>529</v>
      </c>
      <c r="AH132" s="59" t="s">
        <v>831</v>
      </c>
      <c r="AI132" s="59" t="s">
        <v>39</v>
      </c>
      <c r="AJ132">
        <v>200</v>
      </c>
      <c r="AM132" s="59"/>
      <c r="AN132" s="59"/>
      <c r="AQ132" t="str">
        <f t="shared" si="8"/>
        <v>Aube d'argent</v>
      </c>
      <c r="AR132">
        <f t="shared" si="7"/>
        <v>200</v>
      </c>
      <c r="AS132" t="str">
        <f>VLOOKUP(AR132,tableaux!$G$15:$J$23,2,TRUE)</f>
        <v>Neutre</v>
      </c>
      <c r="AT132" s="31" t="str">
        <f>CONCATENATE(AR132-VLOOKUP(AS132,tableaux!$H$15:$K$23,4,FALSE),VLOOKUP(AS132,tableaux!$H$15:$J$23,3,FALSE))</f>
        <v>200/3000</v>
      </c>
    </row>
    <row r="133" spans="1:46" ht="12.75">
      <c r="A133" s="2" t="s">
        <v>952</v>
      </c>
      <c r="B133">
        <v>1</v>
      </c>
      <c r="C133" s="59" t="s">
        <v>604</v>
      </c>
      <c r="D133" s="59" t="s">
        <v>792</v>
      </c>
      <c r="E133" s="59" t="s">
        <v>783</v>
      </c>
      <c r="F133" s="59" t="s">
        <v>607</v>
      </c>
      <c r="G133" s="59" t="s">
        <v>607</v>
      </c>
      <c r="H133" s="59" t="s">
        <v>953</v>
      </c>
      <c r="I133" s="59" t="s">
        <v>608</v>
      </c>
      <c r="J133" s="59" t="s">
        <v>954</v>
      </c>
      <c r="K133" s="59" t="s">
        <v>245</v>
      </c>
      <c r="L133">
        <v>4</v>
      </c>
      <c r="M133" s="59" t="s">
        <v>955</v>
      </c>
      <c r="N133" s="59" t="s">
        <v>67</v>
      </c>
      <c r="O133">
        <v>0</v>
      </c>
      <c r="P133" s="59" t="s">
        <v>615</v>
      </c>
      <c r="Q133">
        <v>0</v>
      </c>
      <c r="R133" s="59" t="s">
        <v>956</v>
      </c>
      <c r="S133" s="59" t="s">
        <v>957</v>
      </c>
      <c r="T133">
        <v>33</v>
      </c>
      <c r="U133" s="59" t="s">
        <v>952</v>
      </c>
      <c r="V133">
        <v>280</v>
      </c>
      <c r="W133" s="59"/>
      <c r="X133" s="59" t="s">
        <v>228</v>
      </c>
      <c r="Y133">
        <v>1</v>
      </c>
      <c r="Z133" s="59" t="s">
        <v>614</v>
      </c>
      <c r="AA133" s="59"/>
      <c r="AB133">
        <v>0</v>
      </c>
      <c r="AC133">
        <v>1</v>
      </c>
      <c r="AD133">
        <v>1118</v>
      </c>
      <c r="AE133" s="59" t="s">
        <v>796</v>
      </c>
      <c r="AF133" s="59" t="s">
        <v>59</v>
      </c>
      <c r="AG133">
        <v>349</v>
      </c>
      <c r="AH133" s="59" t="s">
        <v>828</v>
      </c>
      <c r="AI133" s="59" t="s">
        <v>64</v>
      </c>
      <c r="AJ133">
        <v>3091</v>
      </c>
      <c r="AM133" s="59"/>
      <c r="AN133" s="59"/>
      <c r="AQ133" t="str">
        <f t="shared" si="8"/>
        <v>Ravenholdt</v>
      </c>
      <c r="AR133">
        <f t="shared" si="7"/>
        <v>3091</v>
      </c>
      <c r="AS133" t="str">
        <f>VLOOKUP(AR133,tableaux!$G$15:$J$23,2,TRUE)</f>
        <v>Amical</v>
      </c>
      <c r="AT133" s="31" t="str">
        <f>CONCATENATE(AR133-VLOOKUP(AS133,tableaux!$H$15:$K$23,4,FALSE),VLOOKUP(AS133,tableaux!$H$15:$J$23,3,FALSE))</f>
        <v>91/6000</v>
      </c>
    </row>
    <row r="134" spans="1:46" ht="12.75">
      <c r="A134" s="2" t="s">
        <v>952</v>
      </c>
      <c r="B134">
        <v>1</v>
      </c>
      <c r="C134" s="59" t="s">
        <v>604</v>
      </c>
      <c r="D134" s="59" t="s">
        <v>792</v>
      </c>
      <c r="E134" s="59" t="s">
        <v>783</v>
      </c>
      <c r="F134" s="59" t="s">
        <v>607</v>
      </c>
      <c r="G134" s="59" t="s">
        <v>607</v>
      </c>
      <c r="H134" s="59" t="s">
        <v>953</v>
      </c>
      <c r="I134" s="59" t="s">
        <v>608</v>
      </c>
      <c r="J134" s="59" t="s">
        <v>954</v>
      </c>
      <c r="K134" s="59" t="s">
        <v>245</v>
      </c>
      <c r="L134">
        <v>4</v>
      </c>
      <c r="M134" s="59" t="s">
        <v>955</v>
      </c>
      <c r="N134" s="59" t="s">
        <v>67</v>
      </c>
      <c r="O134">
        <v>0</v>
      </c>
      <c r="P134" s="59" t="s">
        <v>615</v>
      </c>
      <c r="Q134">
        <v>0</v>
      </c>
      <c r="R134" s="59" t="s">
        <v>956</v>
      </c>
      <c r="S134" s="59" t="s">
        <v>957</v>
      </c>
      <c r="T134">
        <v>33</v>
      </c>
      <c r="U134" s="59" t="s">
        <v>952</v>
      </c>
      <c r="V134">
        <v>280</v>
      </c>
      <c r="W134" s="59"/>
      <c r="X134" s="59" t="s">
        <v>228</v>
      </c>
      <c r="Y134">
        <v>1</v>
      </c>
      <c r="Z134" s="59" t="s">
        <v>614</v>
      </c>
      <c r="AA134" s="59"/>
      <c r="AB134">
        <v>0</v>
      </c>
      <c r="AC134">
        <v>1</v>
      </c>
      <c r="AD134">
        <v>1118</v>
      </c>
      <c r="AE134" s="59" t="s">
        <v>796</v>
      </c>
      <c r="AF134" s="59" t="s">
        <v>59</v>
      </c>
      <c r="AG134">
        <v>169</v>
      </c>
      <c r="AH134" s="59" t="s">
        <v>830</v>
      </c>
      <c r="AI134" s="59" t="s">
        <v>69</v>
      </c>
      <c r="AK134">
        <v>1</v>
      </c>
      <c r="AL134">
        <v>369</v>
      </c>
      <c r="AM134" s="59" t="s">
        <v>852</v>
      </c>
      <c r="AN134" s="59" t="s">
        <v>70</v>
      </c>
      <c r="AO134">
        <v>830</v>
      </c>
      <c r="AQ134" t="str">
        <f t="shared" si="8"/>
        <v>Gadgetzan</v>
      </c>
      <c r="AR134">
        <f t="shared" si="7"/>
        <v>830</v>
      </c>
      <c r="AS134" t="str">
        <f>VLOOKUP(AR134,tableaux!$G$15:$J$23,2,TRUE)</f>
        <v>Neutre</v>
      </c>
      <c r="AT134" s="31" t="str">
        <f>CONCATENATE(AR134-VLOOKUP(AS134,tableaux!$H$15:$K$23,4,FALSE),VLOOKUP(AS134,tableaux!$H$15:$J$23,3,FALSE))</f>
        <v>830/3000</v>
      </c>
    </row>
    <row r="135" spans="1:46" ht="12.75">
      <c r="A135" s="2" t="s">
        <v>952</v>
      </c>
      <c r="B135">
        <v>1</v>
      </c>
      <c r="C135" s="59" t="s">
        <v>604</v>
      </c>
      <c r="D135" s="59" t="s">
        <v>792</v>
      </c>
      <c r="E135" s="59" t="s">
        <v>783</v>
      </c>
      <c r="F135" s="59" t="s">
        <v>607</v>
      </c>
      <c r="G135" s="59" t="s">
        <v>607</v>
      </c>
      <c r="H135" s="59" t="s">
        <v>953</v>
      </c>
      <c r="I135" s="59" t="s">
        <v>608</v>
      </c>
      <c r="J135" s="59" t="s">
        <v>954</v>
      </c>
      <c r="K135" s="59" t="s">
        <v>245</v>
      </c>
      <c r="L135">
        <v>4</v>
      </c>
      <c r="M135" s="59" t="s">
        <v>955</v>
      </c>
      <c r="N135" s="59" t="s">
        <v>67</v>
      </c>
      <c r="O135">
        <v>0</v>
      </c>
      <c r="P135" s="59" t="s">
        <v>615</v>
      </c>
      <c r="Q135">
        <v>0</v>
      </c>
      <c r="R135" s="59" t="s">
        <v>956</v>
      </c>
      <c r="S135" s="59" t="s">
        <v>957</v>
      </c>
      <c r="T135">
        <v>33</v>
      </c>
      <c r="U135" s="59" t="s">
        <v>952</v>
      </c>
      <c r="V135">
        <v>280</v>
      </c>
      <c r="W135" s="59"/>
      <c r="X135" s="59" t="s">
        <v>228</v>
      </c>
      <c r="Y135">
        <v>1</v>
      </c>
      <c r="Z135" s="59" t="s">
        <v>614</v>
      </c>
      <c r="AA135" s="59"/>
      <c r="AB135">
        <v>0</v>
      </c>
      <c r="AC135">
        <v>1</v>
      </c>
      <c r="AD135">
        <v>1118</v>
      </c>
      <c r="AE135" s="59" t="s">
        <v>796</v>
      </c>
      <c r="AF135" s="59" t="s">
        <v>59</v>
      </c>
      <c r="AG135">
        <v>169</v>
      </c>
      <c r="AH135" s="59" t="s">
        <v>830</v>
      </c>
      <c r="AI135" s="59" t="s">
        <v>69</v>
      </c>
      <c r="AK135">
        <v>1</v>
      </c>
      <c r="AL135">
        <v>21</v>
      </c>
      <c r="AM135" s="59" t="s">
        <v>853</v>
      </c>
      <c r="AN135" s="59" t="s">
        <v>71</v>
      </c>
      <c r="AO135">
        <v>830</v>
      </c>
      <c r="AQ135" t="str">
        <f t="shared" si="8"/>
        <v>Baie-du-Butin</v>
      </c>
      <c r="AR135">
        <f t="shared" si="7"/>
        <v>830</v>
      </c>
      <c r="AS135" t="str">
        <f>VLOOKUP(AR135,tableaux!$G$15:$J$23,2,TRUE)</f>
        <v>Neutre</v>
      </c>
      <c r="AT135" s="31" t="str">
        <f>CONCATENATE(AR135-VLOOKUP(AS135,tableaux!$H$15:$K$23,4,FALSE),VLOOKUP(AS135,tableaux!$H$15:$J$23,3,FALSE))</f>
        <v>830/3000</v>
      </c>
    </row>
    <row r="136" spans="1:46" ht="12.75">
      <c r="A136" s="2" t="s">
        <v>952</v>
      </c>
      <c r="B136">
        <v>1</v>
      </c>
      <c r="C136" s="59" t="s">
        <v>604</v>
      </c>
      <c r="D136" s="59" t="s">
        <v>792</v>
      </c>
      <c r="E136" s="59" t="s">
        <v>783</v>
      </c>
      <c r="F136" s="59" t="s">
        <v>607</v>
      </c>
      <c r="G136" s="59" t="s">
        <v>607</v>
      </c>
      <c r="H136" s="59" t="s">
        <v>953</v>
      </c>
      <c r="I136" s="59" t="s">
        <v>608</v>
      </c>
      <c r="J136" s="59" t="s">
        <v>954</v>
      </c>
      <c r="K136" s="59" t="s">
        <v>245</v>
      </c>
      <c r="L136">
        <v>4</v>
      </c>
      <c r="M136" s="59" t="s">
        <v>955</v>
      </c>
      <c r="N136" s="59" t="s">
        <v>67</v>
      </c>
      <c r="O136">
        <v>0</v>
      </c>
      <c r="P136" s="59" t="s">
        <v>615</v>
      </c>
      <c r="Q136">
        <v>0</v>
      </c>
      <c r="R136" s="59" t="s">
        <v>956</v>
      </c>
      <c r="S136" s="59" t="s">
        <v>957</v>
      </c>
      <c r="T136">
        <v>33</v>
      </c>
      <c r="U136" s="59" t="s">
        <v>952</v>
      </c>
      <c r="V136">
        <v>280</v>
      </c>
      <c r="W136" s="59"/>
      <c r="X136" s="59" t="s">
        <v>228</v>
      </c>
      <c r="Y136">
        <v>1</v>
      </c>
      <c r="Z136" s="59" t="s">
        <v>614</v>
      </c>
      <c r="AA136" s="59"/>
      <c r="AB136">
        <v>0</v>
      </c>
      <c r="AC136">
        <v>1</v>
      </c>
      <c r="AD136">
        <v>1118</v>
      </c>
      <c r="AE136" s="59" t="s">
        <v>796</v>
      </c>
      <c r="AF136" s="59" t="s">
        <v>59</v>
      </c>
      <c r="AG136">
        <v>169</v>
      </c>
      <c r="AH136" s="59" t="s">
        <v>830</v>
      </c>
      <c r="AI136" s="59" t="s">
        <v>69</v>
      </c>
      <c r="AK136">
        <v>1</v>
      </c>
      <c r="AL136">
        <v>577</v>
      </c>
      <c r="AM136" s="59" t="s">
        <v>855</v>
      </c>
      <c r="AN136" s="59" t="s">
        <v>73</v>
      </c>
      <c r="AO136">
        <v>830</v>
      </c>
      <c r="AQ136" t="str">
        <f t="shared" si="8"/>
        <v>Long-guet</v>
      </c>
      <c r="AR136">
        <f t="shared" si="7"/>
        <v>830</v>
      </c>
      <c r="AS136" t="str">
        <f>VLOOKUP(AR136,tableaux!$G$15:$J$23,2,TRUE)</f>
        <v>Neutre</v>
      </c>
      <c r="AT136" s="31" t="str">
        <f>CONCATENATE(AR136-VLOOKUP(AS136,tableaux!$H$15:$K$23,4,FALSE),VLOOKUP(AS136,tableaux!$H$15:$J$23,3,FALSE))</f>
        <v>830/3000</v>
      </c>
    </row>
    <row r="137" spans="2:46" ht="12.75">
      <c r="B137">
        <v>1</v>
      </c>
      <c r="C137" s="59" t="s">
        <v>604</v>
      </c>
      <c r="D137" s="59" t="s">
        <v>792</v>
      </c>
      <c r="E137" s="59" t="s">
        <v>783</v>
      </c>
      <c r="F137" s="59" t="s">
        <v>607</v>
      </c>
      <c r="G137" s="59" t="s">
        <v>607</v>
      </c>
      <c r="H137" s="59" t="s">
        <v>953</v>
      </c>
      <c r="I137" s="59" t="s">
        <v>608</v>
      </c>
      <c r="J137" s="59" t="s">
        <v>954</v>
      </c>
      <c r="K137" s="59" t="s">
        <v>245</v>
      </c>
      <c r="L137">
        <v>4</v>
      </c>
      <c r="M137" s="59" t="s">
        <v>955</v>
      </c>
      <c r="N137" s="59" t="s">
        <v>67</v>
      </c>
      <c r="O137">
        <v>0</v>
      </c>
      <c r="P137" s="59" t="s">
        <v>615</v>
      </c>
      <c r="Q137">
        <v>0</v>
      </c>
      <c r="R137" s="59" t="s">
        <v>956</v>
      </c>
      <c r="S137" s="59" t="s">
        <v>957</v>
      </c>
      <c r="T137">
        <v>33</v>
      </c>
      <c r="U137" s="59" t="s">
        <v>952</v>
      </c>
      <c r="V137">
        <v>280</v>
      </c>
      <c r="W137" s="59"/>
      <c r="X137" s="59" t="s">
        <v>228</v>
      </c>
      <c r="Y137">
        <v>1</v>
      </c>
      <c r="Z137" s="59" t="s">
        <v>614</v>
      </c>
      <c r="AA137" s="59"/>
      <c r="AB137">
        <v>0</v>
      </c>
      <c r="AC137">
        <v>1</v>
      </c>
      <c r="AD137">
        <v>1118</v>
      </c>
      <c r="AE137" s="59" t="s">
        <v>796</v>
      </c>
      <c r="AF137" s="59" t="s">
        <v>59</v>
      </c>
      <c r="AG137">
        <v>169</v>
      </c>
      <c r="AH137" s="59" t="s">
        <v>830</v>
      </c>
      <c r="AI137" s="59" t="s">
        <v>69</v>
      </c>
      <c r="AK137">
        <v>1</v>
      </c>
      <c r="AL137">
        <v>470</v>
      </c>
      <c r="AM137" s="59" t="s">
        <v>854</v>
      </c>
      <c r="AN137" s="59" t="s">
        <v>72</v>
      </c>
      <c r="AO137">
        <v>1160</v>
      </c>
      <c r="AQ137" t="str">
        <f t="shared" si="8"/>
        <v>Cabestan</v>
      </c>
      <c r="AR137">
        <f t="shared" si="7"/>
        <v>1160</v>
      </c>
      <c r="AS137" t="str">
        <f>VLOOKUP(AR137,tableaux!$G$15:$J$23,2,TRUE)</f>
        <v>Neutre</v>
      </c>
      <c r="AT137" s="31" t="str">
        <f>CONCATENATE(AR137-VLOOKUP(AS137,tableaux!$H$15:$K$23,4,FALSE),VLOOKUP(AS137,tableaux!$H$15:$J$23,3,FALSE))</f>
        <v>1160/3000</v>
      </c>
    </row>
    <row r="138" spans="43:46" ht="12.75">
      <c r="AQ138" s="2" t="s">
        <v>67</v>
      </c>
      <c r="AR138">
        <f>VLOOKUP(AQ138,$AI$120:$AO$137,2,FALSE)</f>
        <v>8976</v>
      </c>
      <c r="AS138" t="str">
        <f>VLOOKUP(AR138,tableaux!$G$15:$J$23,2,TRUE)</f>
        <v>Amical</v>
      </c>
      <c r="AT138" s="31" t="str">
        <f>CONCATENATE(AR138-VLOOKUP(AS138,tableaux!$H$15:$K$23,4,FALSE),VLOOKUP(AS138,tableaux!$H$15:$J$23,3,FALSE))</f>
        <v>5976/6000</v>
      </c>
    </row>
    <row r="139" spans="1:46" ht="12.75">
      <c r="A139" s="2" t="s">
        <v>345</v>
      </c>
      <c r="AQ139" s="2" t="s">
        <v>45</v>
      </c>
      <c r="AR139" t="e">
        <f>VLOOKUP(AQ139,$AI$120:$AO$137,2,FALSE)</f>
        <v>#N/A</v>
      </c>
      <c r="AS139" t="e">
        <f>VLOOKUP(AR139,tableaux!$G$15:$J$23,2,TRUE)</f>
        <v>#N/A</v>
      </c>
      <c r="AT139" s="31" t="e">
        <f>CONCATENATE(AR139-VLOOKUP(AS139,tableaux!$H$15:$K$23,4,FALSE),VLOOKUP(AS139,tableaux!$H$15:$J$23,3,FALSE))</f>
        <v>#N/A</v>
      </c>
    </row>
    <row r="140" spans="1:46" ht="12.75">
      <c r="A140" s="2"/>
      <c r="AQ140" s="2"/>
      <c r="AT140" s="31"/>
    </row>
    <row r="141" spans="1:46" ht="12.75">
      <c r="A141" s="2" t="s">
        <v>345</v>
      </c>
      <c r="B141" t="s">
        <v>349</v>
      </c>
      <c r="C141" t="s">
        <v>350</v>
      </c>
      <c r="D141" t="s">
        <v>351</v>
      </c>
      <c r="E141" t="s">
        <v>352</v>
      </c>
      <c r="F141" t="s">
        <v>353</v>
      </c>
      <c r="G141" t="s">
        <v>354</v>
      </c>
      <c r="H141" t="s">
        <v>355</v>
      </c>
      <c r="I141" t="s">
        <v>356</v>
      </c>
      <c r="J141" t="s">
        <v>357</v>
      </c>
      <c r="K141" t="s">
        <v>358</v>
      </c>
      <c r="L141" t="s">
        <v>359</v>
      </c>
      <c r="M141" t="s">
        <v>360</v>
      </c>
      <c r="N141" t="s">
        <v>361</v>
      </c>
      <c r="O141" t="s">
        <v>362</v>
      </c>
      <c r="P141" t="s">
        <v>363</v>
      </c>
      <c r="Q141" t="s">
        <v>364</v>
      </c>
      <c r="R141" t="s">
        <v>365</v>
      </c>
      <c r="S141" t="s">
        <v>368</v>
      </c>
      <c r="T141" t="s">
        <v>369</v>
      </c>
      <c r="U141" t="s">
        <v>93</v>
      </c>
      <c r="V141" t="s">
        <v>370</v>
      </c>
      <c r="W141" t="s">
        <v>371</v>
      </c>
      <c r="X141" t="s">
        <v>372</v>
      </c>
      <c r="Y141" t="s">
        <v>373</v>
      </c>
      <c r="Z141" t="s">
        <v>374</v>
      </c>
      <c r="AA141" t="s">
        <v>375</v>
      </c>
      <c r="AB141" t="s">
        <v>782</v>
      </c>
      <c r="AC141" t="s">
        <v>409</v>
      </c>
      <c r="AD141" t="s">
        <v>410</v>
      </c>
      <c r="AE141" t="s">
        <v>784</v>
      </c>
      <c r="AF141" t="s">
        <v>785</v>
      </c>
      <c r="AG141" t="s">
        <v>786</v>
      </c>
      <c r="AH141" t="s">
        <v>467</v>
      </c>
      <c r="AI141" t="s">
        <v>783</v>
      </c>
      <c r="AJ141" t="s">
        <v>787</v>
      </c>
      <c r="AK141" t="s">
        <v>788</v>
      </c>
      <c r="AL141" t="s">
        <v>789</v>
      </c>
      <c r="AM141" t="s">
        <v>790</v>
      </c>
      <c r="AN141" t="s">
        <v>791</v>
      </c>
      <c r="AP141" s="2" t="s">
        <v>345</v>
      </c>
      <c r="AQ141" s="2" t="s">
        <v>9</v>
      </c>
      <c r="AR141" s="2" t="s">
        <v>921</v>
      </c>
      <c r="AS141" s="2" t="s">
        <v>922</v>
      </c>
      <c r="AT141" s="69" t="s">
        <v>221</v>
      </c>
    </row>
    <row r="142" spans="1:46" ht="12.75">
      <c r="A142" s="2" t="s">
        <v>345</v>
      </c>
      <c r="B142">
        <v>1</v>
      </c>
      <c r="C142" s="59" t="s">
        <v>604</v>
      </c>
      <c r="D142" s="59" t="s">
        <v>792</v>
      </c>
      <c r="E142" s="59" t="s">
        <v>783</v>
      </c>
      <c r="F142" s="59" t="s">
        <v>607</v>
      </c>
      <c r="G142" s="59" t="s">
        <v>607</v>
      </c>
      <c r="H142" s="59" t="s">
        <v>995</v>
      </c>
      <c r="I142" s="59" t="s">
        <v>608</v>
      </c>
      <c r="J142" s="59" t="s">
        <v>996</v>
      </c>
      <c r="K142" s="59" t="s">
        <v>243</v>
      </c>
      <c r="L142">
        <v>2</v>
      </c>
      <c r="M142" s="59" t="s">
        <v>997</v>
      </c>
      <c r="N142" s="59" t="s">
        <v>67</v>
      </c>
      <c r="O142">
        <v>0</v>
      </c>
      <c r="P142" s="59" t="s">
        <v>615</v>
      </c>
      <c r="Q142">
        <v>0</v>
      </c>
      <c r="R142" s="59"/>
      <c r="S142">
        <v>80</v>
      </c>
      <c r="T142" s="59" t="s">
        <v>345</v>
      </c>
      <c r="U142">
        <v>2025</v>
      </c>
      <c r="V142" s="59"/>
      <c r="W142" s="59" t="s">
        <v>230</v>
      </c>
      <c r="X142">
        <v>3</v>
      </c>
      <c r="Y142" s="59" t="s">
        <v>614</v>
      </c>
      <c r="Z142" s="59"/>
      <c r="AA142">
        <v>115</v>
      </c>
      <c r="AB142">
        <v>1</v>
      </c>
      <c r="AC142">
        <v>999999</v>
      </c>
      <c r="AD142" s="59" t="s">
        <v>793</v>
      </c>
      <c r="AE142" s="59" t="s">
        <v>797</v>
      </c>
      <c r="AF142">
        <v>70</v>
      </c>
      <c r="AG142" s="59" t="s">
        <v>798</v>
      </c>
      <c r="AH142" s="59" t="s">
        <v>74</v>
      </c>
      <c r="AI142">
        <v>-13350</v>
      </c>
      <c r="AL142" s="59"/>
      <c r="AM142" s="59"/>
      <c r="AQ142" t="str">
        <f>IF(AM142="",AH142,AM142)</f>
        <v>Syndicat</v>
      </c>
      <c r="AR142">
        <f>IF(AN142="",AI142,AN142)</f>
        <v>-13350</v>
      </c>
      <c r="AS142" t="str">
        <f>VLOOKUP(AR142,tableaux!$G$15:$J$23,2,TRUE)</f>
        <v>Haï</v>
      </c>
      <c r="AT142" s="31" t="str">
        <f>CONCATENATE(AR142-VLOOKUP(AS142,tableaux!$H$15:$K$23,4,FALSE),VLOOKUP(AS142,tableaux!$H$15:$J$23,3,FALSE))</f>
        <v>25650/36000</v>
      </c>
    </row>
    <row r="143" spans="1:46" ht="12.75">
      <c r="A143" s="2" t="s">
        <v>345</v>
      </c>
      <c r="B143">
        <v>1</v>
      </c>
      <c r="C143" s="59" t="s">
        <v>604</v>
      </c>
      <c r="D143" s="59" t="s">
        <v>792</v>
      </c>
      <c r="E143" s="59" t="s">
        <v>783</v>
      </c>
      <c r="F143" s="59" t="s">
        <v>607</v>
      </c>
      <c r="G143" s="59" t="s">
        <v>607</v>
      </c>
      <c r="H143" s="59" t="s">
        <v>995</v>
      </c>
      <c r="I143" s="59" t="s">
        <v>608</v>
      </c>
      <c r="J143" s="59" t="s">
        <v>996</v>
      </c>
      <c r="K143" s="59" t="s">
        <v>243</v>
      </c>
      <c r="L143">
        <v>2</v>
      </c>
      <c r="M143" s="59" t="s">
        <v>997</v>
      </c>
      <c r="N143" s="59" t="s">
        <v>67</v>
      </c>
      <c r="O143">
        <v>0</v>
      </c>
      <c r="P143" s="59" t="s">
        <v>615</v>
      </c>
      <c r="Q143">
        <v>0</v>
      </c>
      <c r="R143" s="59"/>
      <c r="S143">
        <v>80</v>
      </c>
      <c r="T143" s="59" t="s">
        <v>345</v>
      </c>
      <c r="U143">
        <v>2025</v>
      </c>
      <c r="V143" s="59"/>
      <c r="W143" s="59" t="s">
        <v>230</v>
      </c>
      <c r="X143">
        <v>3</v>
      </c>
      <c r="Y143" s="59" t="s">
        <v>614</v>
      </c>
      <c r="Z143" s="59"/>
      <c r="AA143">
        <v>115</v>
      </c>
      <c r="AB143">
        <v>1</v>
      </c>
      <c r="AC143">
        <v>1097</v>
      </c>
      <c r="AD143" s="59" t="s">
        <v>794</v>
      </c>
      <c r="AE143" s="59" t="s">
        <v>46</v>
      </c>
      <c r="AF143">
        <v>1073</v>
      </c>
      <c r="AG143" s="59" t="s">
        <v>801</v>
      </c>
      <c r="AH143" s="59" t="s">
        <v>5</v>
      </c>
      <c r="AI143">
        <v>23810</v>
      </c>
      <c r="AL143" s="59"/>
      <c r="AM143" s="59"/>
      <c r="AQ143" t="str">
        <f aca="true" t="shared" si="9" ref="AQ143:AQ178">IF(AM143="",AH143,AM143)</f>
        <v>Les Kalu'aks</v>
      </c>
      <c r="AR143">
        <f aca="true" t="shared" si="10" ref="AR143:AR178">IF(AN143="",AI143,AN143)</f>
        <v>23810</v>
      </c>
      <c r="AS143" t="str">
        <f>VLOOKUP(AR143,tableaux!$G$15:$J$23,2,TRUE)</f>
        <v>Révéré</v>
      </c>
      <c r="AT143" s="31" t="str">
        <f>CONCATENATE(AR143-VLOOKUP(AS143,tableaux!$H$15:$K$23,4,FALSE),VLOOKUP(AS143,tableaux!$H$15:$J$23,3,FALSE))</f>
        <v>2810/21000</v>
      </c>
    </row>
    <row r="144" spans="1:46" ht="12.75">
      <c r="A144" s="2" t="s">
        <v>345</v>
      </c>
      <c r="B144">
        <v>1</v>
      </c>
      <c r="C144" s="59" t="s">
        <v>604</v>
      </c>
      <c r="D144" s="59" t="s">
        <v>792</v>
      </c>
      <c r="E144" s="59" t="s">
        <v>783</v>
      </c>
      <c r="F144" s="59" t="s">
        <v>607</v>
      </c>
      <c r="G144" s="59" t="s">
        <v>607</v>
      </c>
      <c r="H144" s="59" t="s">
        <v>995</v>
      </c>
      <c r="I144" s="59" t="s">
        <v>608</v>
      </c>
      <c r="J144" s="59" t="s">
        <v>996</v>
      </c>
      <c r="K144" s="59" t="s">
        <v>243</v>
      </c>
      <c r="L144">
        <v>2</v>
      </c>
      <c r="M144" s="59" t="s">
        <v>997</v>
      </c>
      <c r="N144" s="59" t="s">
        <v>67</v>
      </c>
      <c r="O144">
        <v>0</v>
      </c>
      <c r="P144" s="59" t="s">
        <v>615</v>
      </c>
      <c r="Q144">
        <v>0</v>
      </c>
      <c r="R144" s="59"/>
      <c r="S144">
        <v>80</v>
      </c>
      <c r="T144" s="59" t="s">
        <v>345</v>
      </c>
      <c r="U144">
        <v>2025</v>
      </c>
      <c r="V144" s="59"/>
      <c r="W144" s="59" t="s">
        <v>230</v>
      </c>
      <c r="X144">
        <v>3</v>
      </c>
      <c r="Y144" s="59" t="s">
        <v>614</v>
      </c>
      <c r="Z144" s="59"/>
      <c r="AA144">
        <v>115</v>
      </c>
      <c r="AB144">
        <v>1</v>
      </c>
      <c r="AC144">
        <v>1097</v>
      </c>
      <c r="AD144" s="59" t="s">
        <v>794</v>
      </c>
      <c r="AE144" s="59" t="s">
        <v>46</v>
      </c>
      <c r="AF144">
        <v>1117</v>
      </c>
      <c r="AG144" s="59" t="s">
        <v>799</v>
      </c>
      <c r="AH144" s="59" t="s">
        <v>48</v>
      </c>
      <c r="AJ144">
        <v>1</v>
      </c>
      <c r="AK144">
        <v>1104</v>
      </c>
      <c r="AL144" s="59" t="s">
        <v>832</v>
      </c>
      <c r="AM144" s="59" t="s">
        <v>40</v>
      </c>
      <c r="AN144">
        <v>-14447</v>
      </c>
      <c r="AQ144" t="str">
        <f t="shared" si="9"/>
        <v>Tribu Frénécœur</v>
      </c>
      <c r="AR144">
        <f t="shared" si="10"/>
        <v>-14447</v>
      </c>
      <c r="AS144" t="str">
        <f>VLOOKUP(AR144,tableaux!$G$15:$J$23,2,TRUE)</f>
        <v>Haï</v>
      </c>
      <c r="AT144" s="31" t="str">
        <f>CONCATENATE(AR144-VLOOKUP(AS144,tableaux!$H$15:$K$23,4,FALSE),VLOOKUP(AS144,tableaux!$H$15:$J$23,3,FALSE))</f>
        <v>24553/36000</v>
      </c>
    </row>
    <row r="145" spans="1:46" ht="12.75">
      <c r="A145" s="2" t="s">
        <v>345</v>
      </c>
      <c r="B145">
        <v>1</v>
      </c>
      <c r="C145" s="59" t="s">
        <v>604</v>
      </c>
      <c r="D145" s="59" t="s">
        <v>792</v>
      </c>
      <c r="E145" s="59" t="s">
        <v>783</v>
      </c>
      <c r="F145" s="59" t="s">
        <v>607</v>
      </c>
      <c r="G145" s="59" t="s">
        <v>607</v>
      </c>
      <c r="H145" s="59" t="s">
        <v>995</v>
      </c>
      <c r="I145" s="59" t="s">
        <v>608</v>
      </c>
      <c r="J145" s="59" t="s">
        <v>996</v>
      </c>
      <c r="K145" s="59" t="s">
        <v>243</v>
      </c>
      <c r="L145">
        <v>2</v>
      </c>
      <c r="M145" s="59" t="s">
        <v>997</v>
      </c>
      <c r="N145" s="59" t="s">
        <v>67</v>
      </c>
      <c r="O145">
        <v>0</v>
      </c>
      <c r="P145" s="59" t="s">
        <v>615</v>
      </c>
      <c r="Q145">
        <v>0</v>
      </c>
      <c r="R145" s="59"/>
      <c r="S145">
        <v>80</v>
      </c>
      <c r="T145" s="59" t="s">
        <v>345</v>
      </c>
      <c r="U145">
        <v>2025</v>
      </c>
      <c r="V145" s="59"/>
      <c r="W145" s="59" t="s">
        <v>230</v>
      </c>
      <c r="X145">
        <v>3</v>
      </c>
      <c r="Y145" s="59" t="s">
        <v>614</v>
      </c>
      <c r="Z145" s="59"/>
      <c r="AA145">
        <v>115</v>
      </c>
      <c r="AB145">
        <v>1</v>
      </c>
      <c r="AC145">
        <v>1097</v>
      </c>
      <c r="AD145" s="59" t="s">
        <v>794</v>
      </c>
      <c r="AE145" s="59" t="s">
        <v>46</v>
      </c>
      <c r="AF145">
        <v>1117</v>
      </c>
      <c r="AG145" s="59" t="s">
        <v>799</v>
      </c>
      <c r="AH145" s="59" t="s">
        <v>48</v>
      </c>
      <c r="AJ145">
        <v>1</v>
      </c>
      <c r="AK145">
        <v>1105</v>
      </c>
      <c r="AL145" s="59" t="s">
        <v>833</v>
      </c>
      <c r="AM145" s="59" t="s">
        <v>51</v>
      </c>
      <c r="AN145">
        <v>11301</v>
      </c>
      <c r="AQ145" t="str">
        <f t="shared" si="9"/>
        <v>Les Oracles</v>
      </c>
      <c r="AR145">
        <f t="shared" si="10"/>
        <v>11301</v>
      </c>
      <c r="AS145" t="str">
        <f>VLOOKUP(AR145,tableaux!$G$15:$J$23,2,TRUE)</f>
        <v>Honoré</v>
      </c>
      <c r="AT145" s="31" t="str">
        <f>CONCATENATE(AR145-VLOOKUP(AS145,tableaux!$H$15:$K$23,4,FALSE),VLOOKUP(AS145,tableaux!$H$15:$J$23,3,FALSE))</f>
        <v>2301/12000</v>
      </c>
    </row>
    <row r="146" spans="1:46" ht="12.75">
      <c r="A146" s="2" t="s">
        <v>345</v>
      </c>
      <c r="B146">
        <v>1</v>
      </c>
      <c r="C146" s="59" t="s">
        <v>604</v>
      </c>
      <c r="D146" s="59" t="s">
        <v>792</v>
      </c>
      <c r="E146" s="59" t="s">
        <v>783</v>
      </c>
      <c r="F146" s="59" t="s">
        <v>607</v>
      </c>
      <c r="G146" s="59" t="s">
        <v>607</v>
      </c>
      <c r="H146" s="59" t="s">
        <v>995</v>
      </c>
      <c r="I146" s="59" t="s">
        <v>608</v>
      </c>
      <c r="J146" s="59" t="s">
        <v>996</v>
      </c>
      <c r="K146" s="59" t="s">
        <v>243</v>
      </c>
      <c r="L146">
        <v>2</v>
      </c>
      <c r="M146" s="59" t="s">
        <v>997</v>
      </c>
      <c r="N146" s="59" t="s">
        <v>67</v>
      </c>
      <c r="O146">
        <v>0</v>
      </c>
      <c r="P146" s="59" t="s">
        <v>615</v>
      </c>
      <c r="Q146">
        <v>0</v>
      </c>
      <c r="R146" s="59"/>
      <c r="S146">
        <v>80</v>
      </c>
      <c r="T146" s="59" t="s">
        <v>345</v>
      </c>
      <c r="U146">
        <v>2025</v>
      </c>
      <c r="V146" s="59"/>
      <c r="W146" s="59" t="s">
        <v>230</v>
      </c>
      <c r="X146">
        <v>3</v>
      </c>
      <c r="Y146" s="59" t="s">
        <v>614</v>
      </c>
      <c r="Z146" s="59"/>
      <c r="AA146">
        <v>115</v>
      </c>
      <c r="AB146">
        <v>1</v>
      </c>
      <c r="AC146">
        <v>1097</v>
      </c>
      <c r="AD146" s="59" t="s">
        <v>794</v>
      </c>
      <c r="AE146" s="59" t="s">
        <v>46</v>
      </c>
      <c r="AF146">
        <v>1098</v>
      </c>
      <c r="AG146" s="59" t="s">
        <v>800</v>
      </c>
      <c r="AH146" s="59" t="s">
        <v>4</v>
      </c>
      <c r="AI146">
        <v>42999</v>
      </c>
      <c r="AL146" s="59"/>
      <c r="AM146" s="59"/>
      <c r="AQ146" t="str">
        <f t="shared" si="9"/>
        <v>Chevaliers de la Lame d'ébène</v>
      </c>
      <c r="AR146">
        <f t="shared" si="10"/>
        <v>42999</v>
      </c>
      <c r="AS146" t="str">
        <f>VLOOKUP(AR146,tableaux!$G$15:$J$23,2,TRUE)</f>
        <v>max.</v>
      </c>
      <c r="AT146" s="31" t="str">
        <f>CONCATENATE(AR146-VLOOKUP(AS146,tableaux!$H$15:$K$23,4,FALSE),VLOOKUP(AS146,tableaux!$H$15:$J$23,3,FALSE))</f>
        <v>999/1000</v>
      </c>
    </row>
    <row r="147" spans="1:46" ht="12.75">
      <c r="A147" s="2" t="s">
        <v>345</v>
      </c>
      <c r="B147">
        <v>1</v>
      </c>
      <c r="C147" s="59" t="s">
        <v>604</v>
      </c>
      <c r="D147" s="59" t="s">
        <v>792</v>
      </c>
      <c r="E147" s="59" t="s">
        <v>783</v>
      </c>
      <c r="F147" s="59" t="s">
        <v>607</v>
      </c>
      <c r="G147" s="59" t="s">
        <v>607</v>
      </c>
      <c r="H147" s="59" t="s">
        <v>995</v>
      </c>
      <c r="I147" s="59" t="s">
        <v>608</v>
      </c>
      <c r="J147" s="59" t="s">
        <v>996</v>
      </c>
      <c r="K147" s="59" t="s">
        <v>243</v>
      </c>
      <c r="L147">
        <v>2</v>
      </c>
      <c r="M147" s="59" t="s">
        <v>997</v>
      </c>
      <c r="N147" s="59" t="s">
        <v>67</v>
      </c>
      <c r="O147">
        <v>0</v>
      </c>
      <c r="P147" s="59" t="s">
        <v>615</v>
      </c>
      <c r="Q147">
        <v>0</v>
      </c>
      <c r="R147" s="59"/>
      <c r="S147">
        <v>80</v>
      </c>
      <c r="T147" s="59" t="s">
        <v>345</v>
      </c>
      <c r="U147">
        <v>2025</v>
      </c>
      <c r="V147" s="59"/>
      <c r="W147" s="59" t="s">
        <v>230</v>
      </c>
      <c r="X147">
        <v>3</v>
      </c>
      <c r="Y147" s="59" t="s">
        <v>614</v>
      </c>
      <c r="Z147" s="59"/>
      <c r="AA147">
        <v>115</v>
      </c>
      <c r="AB147">
        <v>1</v>
      </c>
      <c r="AC147">
        <v>1097</v>
      </c>
      <c r="AD147" s="59" t="s">
        <v>794</v>
      </c>
      <c r="AE147" s="59" t="s">
        <v>46</v>
      </c>
      <c r="AF147">
        <v>1119</v>
      </c>
      <c r="AG147" s="59" t="s">
        <v>802</v>
      </c>
      <c r="AH147" s="59" t="s">
        <v>3</v>
      </c>
      <c r="AI147">
        <v>42999</v>
      </c>
      <c r="AL147" s="59"/>
      <c r="AM147" s="59"/>
      <c r="AQ147" t="str">
        <f t="shared" si="9"/>
        <v>Les Fils de Hodir</v>
      </c>
      <c r="AR147">
        <f t="shared" si="10"/>
        <v>42999</v>
      </c>
      <c r="AS147" t="str">
        <f>VLOOKUP(AR147,tableaux!$G$15:$J$23,2,TRUE)</f>
        <v>max.</v>
      </c>
      <c r="AT147" s="31" t="str">
        <f>CONCATENATE(AR147-VLOOKUP(AS147,tableaux!$H$15:$K$23,4,FALSE),VLOOKUP(AS147,tableaux!$H$15:$J$23,3,FALSE))</f>
        <v>999/1000</v>
      </c>
    </row>
    <row r="148" spans="1:46" ht="12.75">
      <c r="A148" s="2" t="s">
        <v>345</v>
      </c>
      <c r="B148">
        <v>1</v>
      </c>
      <c r="C148" s="59" t="s">
        <v>604</v>
      </c>
      <c r="D148" s="59" t="s">
        <v>792</v>
      </c>
      <c r="E148" s="59" t="s">
        <v>783</v>
      </c>
      <c r="F148" s="59" t="s">
        <v>607</v>
      </c>
      <c r="G148" s="59" t="s">
        <v>607</v>
      </c>
      <c r="H148" s="59" t="s">
        <v>995</v>
      </c>
      <c r="I148" s="59" t="s">
        <v>608</v>
      </c>
      <c r="J148" s="59" t="s">
        <v>996</v>
      </c>
      <c r="K148" s="59" t="s">
        <v>243</v>
      </c>
      <c r="L148">
        <v>2</v>
      </c>
      <c r="M148" s="59" t="s">
        <v>997</v>
      </c>
      <c r="N148" s="59" t="s">
        <v>67</v>
      </c>
      <c r="O148">
        <v>0</v>
      </c>
      <c r="P148" s="59" t="s">
        <v>615</v>
      </c>
      <c r="Q148">
        <v>0</v>
      </c>
      <c r="R148" s="59"/>
      <c r="S148">
        <v>80</v>
      </c>
      <c r="T148" s="59" t="s">
        <v>345</v>
      </c>
      <c r="U148">
        <v>2025</v>
      </c>
      <c r="V148" s="59"/>
      <c r="W148" s="59" t="s">
        <v>230</v>
      </c>
      <c r="X148">
        <v>3</v>
      </c>
      <c r="Y148" s="59" t="s">
        <v>614</v>
      </c>
      <c r="Z148" s="59"/>
      <c r="AA148">
        <v>115</v>
      </c>
      <c r="AB148">
        <v>1</v>
      </c>
      <c r="AC148">
        <v>1097</v>
      </c>
      <c r="AD148" s="59" t="s">
        <v>794</v>
      </c>
      <c r="AE148" s="59" t="s">
        <v>46</v>
      </c>
      <c r="AF148">
        <v>1037</v>
      </c>
      <c r="AG148" s="59" t="s">
        <v>805</v>
      </c>
      <c r="AH148" s="59" t="s">
        <v>45</v>
      </c>
      <c r="AI148">
        <v>42999</v>
      </c>
      <c r="AJ148">
        <v>1</v>
      </c>
      <c r="AK148">
        <v>1050</v>
      </c>
      <c r="AL148" s="59" t="s">
        <v>834</v>
      </c>
      <c r="AM148" s="59" t="s">
        <v>41</v>
      </c>
      <c r="AN148">
        <v>42999</v>
      </c>
      <c r="AQ148" t="str">
        <f t="shared" si="9"/>
        <v>Expédition de la Bravoure</v>
      </c>
      <c r="AR148">
        <f t="shared" si="10"/>
        <v>42999</v>
      </c>
      <c r="AS148" t="str">
        <f>VLOOKUP(AR148,tableaux!$G$15:$J$23,2,TRUE)</f>
        <v>max.</v>
      </c>
      <c r="AT148" s="31" t="str">
        <f>CONCATENATE(AR148-VLOOKUP(AS148,tableaux!$H$15:$K$23,4,FALSE),VLOOKUP(AS148,tableaux!$H$15:$J$23,3,FALSE))</f>
        <v>999/1000</v>
      </c>
    </row>
    <row r="149" spans="1:46" ht="12.75">
      <c r="A149" s="2" t="s">
        <v>345</v>
      </c>
      <c r="B149">
        <v>1</v>
      </c>
      <c r="C149" s="59" t="s">
        <v>604</v>
      </c>
      <c r="D149" s="59" t="s">
        <v>792</v>
      </c>
      <c r="E149" s="59" t="s">
        <v>783</v>
      </c>
      <c r="F149" s="59" t="s">
        <v>607</v>
      </c>
      <c r="G149" s="59" t="s">
        <v>607</v>
      </c>
      <c r="H149" s="59" t="s">
        <v>995</v>
      </c>
      <c r="I149" s="59" t="s">
        <v>608</v>
      </c>
      <c r="J149" s="59" t="s">
        <v>996</v>
      </c>
      <c r="K149" s="59" t="s">
        <v>243</v>
      </c>
      <c r="L149">
        <v>2</v>
      </c>
      <c r="M149" s="59" t="s">
        <v>997</v>
      </c>
      <c r="N149" s="59" t="s">
        <v>67</v>
      </c>
      <c r="O149">
        <v>0</v>
      </c>
      <c r="P149" s="59" t="s">
        <v>615</v>
      </c>
      <c r="Q149">
        <v>0</v>
      </c>
      <c r="R149" s="59"/>
      <c r="S149">
        <v>80</v>
      </c>
      <c r="T149" s="59" t="s">
        <v>345</v>
      </c>
      <c r="U149">
        <v>2025</v>
      </c>
      <c r="V149" s="59"/>
      <c r="W149" s="59" t="s">
        <v>230</v>
      </c>
      <c r="X149">
        <v>3</v>
      </c>
      <c r="Y149" s="59" t="s">
        <v>614</v>
      </c>
      <c r="Z149" s="59"/>
      <c r="AA149">
        <v>115</v>
      </c>
      <c r="AB149">
        <v>1</v>
      </c>
      <c r="AC149">
        <v>1097</v>
      </c>
      <c r="AD149" s="59" t="s">
        <v>794</v>
      </c>
      <c r="AE149" s="59" t="s">
        <v>46</v>
      </c>
      <c r="AF149">
        <v>1037</v>
      </c>
      <c r="AG149" s="59" t="s">
        <v>805</v>
      </c>
      <c r="AH149" s="59" t="s">
        <v>45</v>
      </c>
      <c r="AI149">
        <v>42999</v>
      </c>
      <c r="AJ149">
        <v>1</v>
      </c>
      <c r="AK149">
        <v>1094</v>
      </c>
      <c r="AL149" s="59" t="s">
        <v>835</v>
      </c>
      <c r="AM149" s="59" t="s">
        <v>42</v>
      </c>
      <c r="AN149">
        <v>27636</v>
      </c>
      <c r="AQ149" t="str">
        <f t="shared" si="9"/>
        <v>Le Concordat argenté</v>
      </c>
      <c r="AR149">
        <f t="shared" si="10"/>
        <v>27636</v>
      </c>
      <c r="AS149" t="str">
        <f>VLOOKUP(AR149,tableaux!$G$15:$J$23,2,TRUE)</f>
        <v>Révéré</v>
      </c>
      <c r="AT149" s="31" t="str">
        <f>CONCATENATE(AR149-VLOOKUP(AS149,tableaux!$H$15:$K$23,4,FALSE),VLOOKUP(AS149,tableaux!$H$15:$J$23,3,FALSE))</f>
        <v>6636/21000</v>
      </c>
    </row>
    <row r="150" spans="1:46" ht="12.75">
      <c r="A150" s="2" t="s">
        <v>345</v>
      </c>
      <c r="B150">
        <v>1</v>
      </c>
      <c r="C150" s="59" t="s">
        <v>604</v>
      </c>
      <c r="D150" s="59" t="s">
        <v>792</v>
      </c>
      <c r="E150" s="59" t="s">
        <v>783</v>
      </c>
      <c r="F150" s="59" t="s">
        <v>607</v>
      </c>
      <c r="G150" s="59" t="s">
        <v>607</v>
      </c>
      <c r="H150" s="59" t="s">
        <v>995</v>
      </c>
      <c r="I150" s="59" t="s">
        <v>608</v>
      </c>
      <c r="J150" s="59" t="s">
        <v>996</v>
      </c>
      <c r="K150" s="59" t="s">
        <v>243</v>
      </c>
      <c r="L150">
        <v>2</v>
      </c>
      <c r="M150" s="59" t="s">
        <v>997</v>
      </c>
      <c r="N150" s="59" t="s">
        <v>67</v>
      </c>
      <c r="O150">
        <v>0</v>
      </c>
      <c r="P150" s="59" t="s">
        <v>615</v>
      </c>
      <c r="Q150">
        <v>0</v>
      </c>
      <c r="R150" s="59"/>
      <c r="S150">
        <v>80</v>
      </c>
      <c r="T150" s="59" t="s">
        <v>345</v>
      </c>
      <c r="U150">
        <v>2025</v>
      </c>
      <c r="V150" s="59"/>
      <c r="W150" s="59" t="s">
        <v>230</v>
      </c>
      <c r="X150">
        <v>3</v>
      </c>
      <c r="Y150" s="59" t="s">
        <v>614</v>
      </c>
      <c r="Z150" s="59"/>
      <c r="AA150">
        <v>115</v>
      </c>
      <c r="AB150">
        <v>1</v>
      </c>
      <c r="AC150">
        <v>1097</v>
      </c>
      <c r="AD150" s="59" t="s">
        <v>794</v>
      </c>
      <c r="AE150" s="59" t="s">
        <v>46</v>
      </c>
      <c r="AF150">
        <v>1037</v>
      </c>
      <c r="AG150" s="59" t="s">
        <v>805</v>
      </c>
      <c r="AH150" s="59" t="s">
        <v>45</v>
      </c>
      <c r="AI150">
        <v>42999</v>
      </c>
      <c r="AJ150">
        <v>1</v>
      </c>
      <c r="AK150">
        <v>1068</v>
      </c>
      <c r="AL150" s="59" t="s">
        <v>836</v>
      </c>
      <c r="AM150" s="59" t="s">
        <v>43</v>
      </c>
      <c r="AN150">
        <v>16444</v>
      </c>
      <c r="AQ150" t="str">
        <f t="shared" si="9"/>
        <v>Ligue des explorateurs</v>
      </c>
      <c r="AR150">
        <f t="shared" si="10"/>
        <v>16444</v>
      </c>
      <c r="AS150" t="str">
        <f>VLOOKUP(AR150,tableaux!$G$15:$J$23,2,TRUE)</f>
        <v>Honoré</v>
      </c>
      <c r="AT150" s="31" t="str">
        <f>CONCATENATE(AR150-VLOOKUP(AS150,tableaux!$H$15:$K$23,4,FALSE),VLOOKUP(AS150,tableaux!$H$15:$J$23,3,FALSE))</f>
        <v>7444/12000</v>
      </c>
    </row>
    <row r="151" spans="1:46" ht="12.75">
      <c r="A151" s="2" t="s">
        <v>345</v>
      </c>
      <c r="B151">
        <v>1</v>
      </c>
      <c r="C151" s="59" t="s">
        <v>604</v>
      </c>
      <c r="D151" s="59" t="s">
        <v>792</v>
      </c>
      <c r="E151" s="59" t="s">
        <v>783</v>
      </c>
      <c r="F151" s="59" t="s">
        <v>607</v>
      </c>
      <c r="G151" s="59" t="s">
        <v>607</v>
      </c>
      <c r="H151" s="59" t="s">
        <v>995</v>
      </c>
      <c r="I151" s="59" t="s">
        <v>608</v>
      </c>
      <c r="J151" s="59" t="s">
        <v>996</v>
      </c>
      <c r="K151" s="59" t="s">
        <v>243</v>
      </c>
      <c r="L151">
        <v>2</v>
      </c>
      <c r="M151" s="59" t="s">
        <v>997</v>
      </c>
      <c r="N151" s="59" t="s">
        <v>67</v>
      </c>
      <c r="O151">
        <v>0</v>
      </c>
      <c r="P151" s="59" t="s">
        <v>615</v>
      </c>
      <c r="Q151">
        <v>0</v>
      </c>
      <c r="R151" s="59"/>
      <c r="S151">
        <v>80</v>
      </c>
      <c r="T151" s="59" t="s">
        <v>345</v>
      </c>
      <c r="U151">
        <v>2025</v>
      </c>
      <c r="V151" s="59"/>
      <c r="W151" s="59" t="s">
        <v>230</v>
      </c>
      <c r="X151">
        <v>3</v>
      </c>
      <c r="Y151" s="59" t="s">
        <v>614</v>
      </c>
      <c r="Z151" s="59"/>
      <c r="AA151">
        <v>115</v>
      </c>
      <c r="AB151">
        <v>1</v>
      </c>
      <c r="AC151">
        <v>1097</v>
      </c>
      <c r="AD151" s="59" t="s">
        <v>794</v>
      </c>
      <c r="AE151" s="59" t="s">
        <v>46</v>
      </c>
      <c r="AF151">
        <v>1037</v>
      </c>
      <c r="AG151" s="59" t="s">
        <v>805</v>
      </c>
      <c r="AH151" s="59" t="s">
        <v>45</v>
      </c>
      <c r="AI151">
        <v>42999</v>
      </c>
      <c r="AJ151">
        <v>1</v>
      </c>
      <c r="AK151">
        <v>1126</v>
      </c>
      <c r="AL151" s="59" t="s">
        <v>837</v>
      </c>
      <c r="AM151" s="59" t="s">
        <v>44</v>
      </c>
      <c r="AN151">
        <v>12924</v>
      </c>
      <c r="AQ151" t="str">
        <f t="shared" si="9"/>
        <v>Les Givre-nés</v>
      </c>
      <c r="AR151">
        <f t="shared" si="10"/>
        <v>12924</v>
      </c>
      <c r="AS151" t="str">
        <f>VLOOKUP(AR151,tableaux!$G$15:$J$23,2,TRUE)</f>
        <v>Honoré</v>
      </c>
      <c r="AT151" s="31" t="str">
        <f>CONCATENATE(AR151-VLOOKUP(AS151,tableaux!$H$15:$K$23,4,FALSE),VLOOKUP(AS151,tableaux!$H$15:$J$23,3,FALSE))</f>
        <v>3924/12000</v>
      </c>
    </row>
    <row r="152" spans="1:46" ht="12.75">
      <c r="A152" s="2" t="s">
        <v>345</v>
      </c>
      <c r="B152">
        <v>1</v>
      </c>
      <c r="C152" s="59" t="s">
        <v>604</v>
      </c>
      <c r="D152" s="59" t="s">
        <v>792</v>
      </c>
      <c r="E152" s="59" t="s">
        <v>783</v>
      </c>
      <c r="F152" s="59" t="s">
        <v>607</v>
      </c>
      <c r="G152" s="59" t="s">
        <v>607</v>
      </c>
      <c r="H152" s="59" t="s">
        <v>995</v>
      </c>
      <c r="I152" s="59" t="s">
        <v>608</v>
      </c>
      <c r="J152" s="59" t="s">
        <v>996</v>
      </c>
      <c r="K152" s="59" t="s">
        <v>243</v>
      </c>
      <c r="L152">
        <v>2</v>
      </c>
      <c r="M152" s="59" t="s">
        <v>997</v>
      </c>
      <c r="N152" s="59" t="s">
        <v>67</v>
      </c>
      <c r="O152">
        <v>0</v>
      </c>
      <c r="P152" s="59" t="s">
        <v>615</v>
      </c>
      <c r="Q152">
        <v>0</v>
      </c>
      <c r="R152" s="59"/>
      <c r="S152">
        <v>80</v>
      </c>
      <c r="T152" s="59" t="s">
        <v>345</v>
      </c>
      <c r="U152">
        <v>2025</v>
      </c>
      <c r="V152" s="59"/>
      <c r="W152" s="59" t="s">
        <v>230</v>
      </c>
      <c r="X152">
        <v>3</v>
      </c>
      <c r="Y152" s="59" t="s">
        <v>614</v>
      </c>
      <c r="Z152" s="59"/>
      <c r="AA152">
        <v>115</v>
      </c>
      <c r="AB152">
        <v>1</v>
      </c>
      <c r="AC152">
        <v>1097</v>
      </c>
      <c r="AD152" s="59" t="s">
        <v>794</v>
      </c>
      <c r="AE152" s="59" t="s">
        <v>46</v>
      </c>
      <c r="AF152">
        <v>1106</v>
      </c>
      <c r="AG152" s="59" t="s">
        <v>806</v>
      </c>
      <c r="AH152" s="59" t="s">
        <v>8</v>
      </c>
      <c r="AI152">
        <v>26446</v>
      </c>
      <c r="AL152" s="59"/>
      <c r="AM152" s="59"/>
      <c r="AQ152" t="str">
        <f t="shared" si="9"/>
        <v>La Croisade d'argent</v>
      </c>
      <c r="AR152">
        <f t="shared" si="10"/>
        <v>26446</v>
      </c>
      <c r="AS152" t="str">
        <f>VLOOKUP(AR152,tableaux!$G$15:$J$23,2,TRUE)</f>
        <v>Révéré</v>
      </c>
      <c r="AT152" s="31" t="str">
        <f>CONCATENATE(AR152-VLOOKUP(AS152,tableaux!$H$15:$K$23,4,FALSE),VLOOKUP(AS152,tableaux!$H$15:$J$23,3,FALSE))</f>
        <v>5446/21000</v>
      </c>
    </row>
    <row r="153" spans="1:46" ht="12.75">
      <c r="A153" s="2" t="s">
        <v>345</v>
      </c>
      <c r="B153">
        <v>1</v>
      </c>
      <c r="C153" s="59" t="s">
        <v>604</v>
      </c>
      <c r="D153" s="59" t="s">
        <v>792</v>
      </c>
      <c r="E153" s="59" t="s">
        <v>783</v>
      </c>
      <c r="F153" s="59" t="s">
        <v>607</v>
      </c>
      <c r="G153" s="59" t="s">
        <v>607</v>
      </c>
      <c r="H153" s="59" t="s">
        <v>995</v>
      </c>
      <c r="I153" s="59" t="s">
        <v>608</v>
      </c>
      <c r="J153" s="59" t="s">
        <v>996</v>
      </c>
      <c r="K153" s="59" t="s">
        <v>243</v>
      </c>
      <c r="L153">
        <v>2</v>
      </c>
      <c r="M153" s="59" t="s">
        <v>997</v>
      </c>
      <c r="N153" s="59" t="s">
        <v>67</v>
      </c>
      <c r="O153">
        <v>0</v>
      </c>
      <c r="P153" s="59" t="s">
        <v>615</v>
      </c>
      <c r="Q153">
        <v>0</v>
      </c>
      <c r="R153" s="59"/>
      <c r="S153">
        <v>80</v>
      </c>
      <c r="T153" s="59" t="s">
        <v>345</v>
      </c>
      <c r="U153">
        <v>2025</v>
      </c>
      <c r="V153" s="59"/>
      <c r="W153" s="59" t="s">
        <v>230</v>
      </c>
      <c r="X153">
        <v>3</v>
      </c>
      <c r="Y153" s="59" t="s">
        <v>614</v>
      </c>
      <c r="Z153" s="59"/>
      <c r="AA153">
        <v>115</v>
      </c>
      <c r="AB153">
        <v>1</v>
      </c>
      <c r="AC153">
        <v>1097</v>
      </c>
      <c r="AD153" s="59" t="s">
        <v>794</v>
      </c>
      <c r="AE153" s="59" t="s">
        <v>46</v>
      </c>
      <c r="AF153">
        <v>1091</v>
      </c>
      <c r="AG153" s="59" t="s">
        <v>804</v>
      </c>
      <c r="AH153" s="59" t="s">
        <v>7</v>
      </c>
      <c r="AI153">
        <v>42999</v>
      </c>
      <c r="AL153" s="59"/>
      <c r="AM153" s="59"/>
      <c r="AQ153" t="str">
        <f t="shared" si="9"/>
        <v>L'Accord de Repos du ver</v>
      </c>
      <c r="AR153">
        <f t="shared" si="10"/>
        <v>42999</v>
      </c>
      <c r="AS153" t="str">
        <f>VLOOKUP(AR153,tableaux!$G$15:$J$23,2,TRUE)</f>
        <v>max.</v>
      </c>
      <c r="AT153" s="31" t="str">
        <f>CONCATENATE(AR153-VLOOKUP(AS153,tableaux!$H$15:$K$23,4,FALSE),VLOOKUP(AS153,tableaux!$H$15:$J$23,3,FALSE))</f>
        <v>999/1000</v>
      </c>
    </row>
    <row r="154" spans="1:46" ht="12.75">
      <c r="A154" s="2" t="s">
        <v>345</v>
      </c>
      <c r="B154">
        <v>1</v>
      </c>
      <c r="C154" s="59" t="s">
        <v>604</v>
      </c>
      <c r="D154" s="59" t="s">
        <v>792</v>
      </c>
      <c r="E154" s="59" t="s">
        <v>783</v>
      </c>
      <c r="F154" s="59" t="s">
        <v>607</v>
      </c>
      <c r="G154" s="59" t="s">
        <v>607</v>
      </c>
      <c r="H154" s="59" t="s">
        <v>995</v>
      </c>
      <c r="I154" s="59" t="s">
        <v>608</v>
      </c>
      <c r="J154" s="59" t="s">
        <v>996</v>
      </c>
      <c r="K154" s="59" t="s">
        <v>243</v>
      </c>
      <c r="L154">
        <v>2</v>
      </c>
      <c r="M154" s="59" t="s">
        <v>997</v>
      </c>
      <c r="N154" s="59" t="s">
        <v>67</v>
      </c>
      <c r="O154">
        <v>0</v>
      </c>
      <c r="P154" s="59" t="s">
        <v>615</v>
      </c>
      <c r="Q154">
        <v>0</v>
      </c>
      <c r="R154" s="59"/>
      <c r="S154">
        <v>80</v>
      </c>
      <c r="T154" s="59" t="s">
        <v>345</v>
      </c>
      <c r="U154">
        <v>2025</v>
      </c>
      <c r="V154" s="59"/>
      <c r="W154" s="59" t="s">
        <v>230</v>
      </c>
      <c r="X154">
        <v>3</v>
      </c>
      <c r="Y154" s="59" t="s">
        <v>614</v>
      </c>
      <c r="Z154" s="59"/>
      <c r="AA154">
        <v>115</v>
      </c>
      <c r="AB154">
        <v>1</v>
      </c>
      <c r="AC154">
        <v>1097</v>
      </c>
      <c r="AD154" s="59" t="s">
        <v>794</v>
      </c>
      <c r="AE154" s="59" t="s">
        <v>46</v>
      </c>
      <c r="AF154">
        <v>1090</v>
      </c>
      <c r="AG154" s="59" t="s">
        <v>803</v>
      </c>
      <c r="AH154" s="59" t="s">
        <v>6</v>
      </c>
      <c r="AI154">
        <v>42999</v>
      </c>
      <c r="AL154" s="59"/>
      <c r="AM154" s="59"/>
      <c r="AQ154" t="str">
        <f t="shared" si="9"/>
        <v>Kirin Tor</v>
      </c>
      <c r="AR154">
        <f t="shared" si="10"/>
        <v>42999</v>
      </c>
      <c r="AS154" t="str">
        <f>VLOOKUP(AR154,tableaux!$G$15:$J$23,2,TRUE)</f>
        <v>max.</v>
      </c>
      <c r="AT154" s="31" t="str">
        <f>CONCATENATE(AR154-VLOOKUP(AS154,tableaux!$H$15:$K$23,4,FALSE),VLOOKUP(AS154,tableaux!$H$15:$J$23,3,FALSE))</f>
        <v>999/1000</v>
      </c>
    </row>
    <row r="155" spans="1:46" ht="12.75">
      <c r="A155" s="2" t="s">
        <v>345</v>
      </c>
      <c r="B155">
        <v>1</v>
      </c>
      <c r="C155" s="59" t="s">
        <v>604</v>
      </c>
      <c r="D155" s="59" t="s">
        <v>792</v>
      </c>
      <c r="E155" s="59" t="s">
        <v>783</v>
      </c>
      <c r="F155" s="59" t="s">
        <v>607</v>
      </c>
      <c r="G155" s="59" t="s">
        <v>607</v>
      </c>
      <c r="H155" s="59" t="s">
        <v>995</v>
      </c>
      <c r="I155" s="59" t="s">
        <v>608</v>
      </c>
      <c r="J155" s="59" t="s">
        <v>996</v>
      </c>
      <c r="K155" s="59" t="s">
        <v>243</v>
      </c>
      <c r="L155">
        <v>2</v>
      </c>
      <c r="M155" s="59" t="s">
        <v>997</v>
      </c>
      <c r="N155" s="59" t="s">
        <v>67</v>
      </c>
      <c r="O155">
        <v>0</v>
      </c>
      <c r="P155" s="59" t="s">
        <v>615</v>
      </c>
      <c r="Q155">
        <v>0</v>
      </c>
      <c r="R155" s="59"/>
      <c r="S155">
        <v>80</v>
      </c>
      <c r="T155" s="59" t="s">
        <v>345</v>
      </c>
      <c r="U155">
        <v>2025</v>
      </c>
      <c r="V155" s="59"/>
      <c r="W155" s="59" t="s">
        <v>230</v>
      </c>
      <c r="X155">
        <v>3</v>
      </c>
      <c r="Y155" s="59" t="s">
        <v>614</v>
      </c>
      <c r="Z155" s="59"/>
      <c r="AA155">
        <v>115</v>
      </c>
      <c r="AB155">
        <v>1</v>
      </c>
      <c r="AC155">
        <v>980</v>
      </c>
      <c r="AD155" s="59" t="s">
        <v>795</v>
      </c>
      <c r="AE155" s="59" t="s">
        <v>53</v>
      </c>
      <c r="AF155">
        <v>978</v>
      </c>
      <c r="AG155" s="59" t="s">
        <v>812</v>
      </c>
      <c r="AH155" s="59" t="s">
        <v>24</v>
      </c>
      <c r="AI155">
        <v>23278</v>
      </c>
      <c r="AL155" s="59"/>
      <c r="AM155" s="59"/>
      <c r="AQ155" t="str">
        <f t="shared" si="9"/>
        <v>Kurenaï</v>
      </c>
      <c r="AR155">
        <f t="shared" si="10"/>
        <v>23278</v>
      </c>
      <c r="AS155" t="str">
        <f>VLOOKUP(AR155,tableaux!$G$15:$J$23,2,TRUE)</f>
        <v>Révéré</v>
      </c>
      <c r="AT155" s="31" t="str">
        <f>CONCATENATE(AR155-VLOOKUP(AS155,tableaux!$H$15:$K$23,4,FALSE),VLOOKUP(AS155,tableaux!$H$15:$J$23,3,FALSE))</f>
        <v>2278/21000</v>
      </c>
    </row>
    <row r="156" spans="1:46" ht="12.75">
      <c r="A156" s="2" t="s">
        <v>345</v>
      </c>
      <c r="B156">
        <v>1</v>
      </c>
      <c r="C156" s="59" t="s">
        <v>604</v>
      </c>
      <c r="D156" s="59" t="s">
        <v>792</v>
      </c>
      <c r="E156" s="59" t="s">
        <v>783</v>
      </c>
      <c r="F156" s="59" t="s">
        <v>607</v>
      </c>
      <c r="G156" s="59" t="s">
        <v>607</v>
      </c>
      <c r="H156" s="59" t="s">
        <v>995</v>
      </c>
      <c r="I156" s="59" t="s">
        <v>608</v>
      </c>
      <c r="J156" s="59" t="s">
        <v>996</v>
      </c>
      <c r="K156" s="59" t="s">
        <v>243</v>
      </c>
      <c r="L156">
        <v>2</v>
      </c>
      <c r="M156" s="59" t="s">
        <v>997</v>
      </c>
      <c r="N156" s="59" t="s">
        <v>67</v>
      </c>
      <c r="O156">
        <v>0</v>
      </c>
      <c r="P156" s="59" t="s">
        <v>615</v>
      </c>
      <c r="Q156">
        <v>0</v>
      </c>
      <c r="R156" s="59"/>
      <c r="S156">
        <v>80</v>
      </c>
      <c r="T156" s="59" t="s">
        <v>345</v>
      </c>
      <c r="U156">
        <v>2025</v>
      </c>
      <c r="V156" s="59"/>
      <c r="W156" s="59" t="s">
        <v>230</v>
      </c>
      <c r="X156">
        <v>3</v>
      </c>
      <c r="Y156" s="59" t="s">
        <v>614</v>
      </c>
      <c r="Z156" s="59"/>
      <c r="AA156">
        <v>115</v>
      </c>
      <c r="AB156">
        <v>1</v>
      </c>
      <c r="AC156">
        <v>980</v>
      </c>
      <c r="AD156" s="59" t="s">
        <v>795</v>
      </c>
      <c r="AE156" s="59" t="s">
        <v>53</v>
      </c>
      <c r="AF156">
        <v>933</v>
      </c>
      <c r="AG156" s="59" t="s">
        <v>810</v>
      </c>
      <c r="AH156" s="59" t="s">
        <v>22</v>
      </c>
      <c r="AI156">
        <v>4830</v>
      </c>
      <c r="AL156" s="59"/>
      <c r="AM156" s="59"/>
      <c r="AQ156" t="str">
        <f t="shared" si="9"/>
        <v>Le Consortium</v>
      </c>
      <c r="AR156">
        <f t="shared" si="10"/>
        <v>4830</v>
      </c>
      <c r="AS156" t="str">
        <f>VLOOKUP(AR156,tableaux!$G$15:$J$23,2,TRUE)</f>
        <v>Amical</v>
      </c>
      <c r="AT156" s="31" t="str">
        <f>CONCATENATE(AR156-VLOOKUP(AS156,tableaux!$H$15:$K$23,4,FALSE),VLOOKUP(AS156,tableaux!$H$15:$J$23,3,FALSE))</f>
        <v>1830/6000</v>
      </c>
    </row>
    <row r="157" spans="1:46" ht="12.75">
      <c r="A157" s="2" t="s">
        <v>345</v>
      </c>
      <c r="B157">
        <v>1</v>
      </c>
      <c r="C157" s="59" t="s">
        <v>604</v>
      </c>
      <c r="D157" s="59" t="s">
        <v>792</v>
      </c>
      <c r="E157" s="59" t="s">
        <v>783</v>
      </c>
      <c r="F157" s="59" t="s">
        <v>607</v>
      </c>
      <c r="G157" s="59" t="s">
        <v>607</v>
      </c>
      <c r="H157" s="59" t="s">
        <v>995</v>
      </c>
      <c r="I157" s="59" t="s">
        <v>608</v>
      </c>
      <c r="J157" s="59" t="s">
        <v>996</v>
      </c>
      <c r="K157" s="59" t="s">
        <v>243</v>
      </c>
      <c r="L157">
        <v>2</v>
      </c>
      <c r="M157" s="59" t="s">
        <v>997</v>
      </c>
      <c r="N157" s="59" t="s">
        <v>67</v>
      </c>
      <c r="O157">
        <v>0</v>
      </c>
      <c r="P157" s="59" t="s">
        <v>615</v>
      </c>
      <c r="Q157">
        <v>0</v>
      </c>
      <c r="R157" s="59"/>
      <c r="S157">
        <v>80</v>
      </c>
      <c r="T157" s="59" t="s">
        <v>345</v>
      </c>
      <c r="U157">
        <v>2025</v>
      </c>
      <c r="V157" s="59"/>
      <c r="W157" s="59" t="s">
        <v>230</v>
      </c>
      <c r="X157">
        <v>3</v>
      </c>
      <c r="Y157" s="59" t="s">
        <v>614</v>
      </c>
      <c r="Z157" s="59"/>
      <c r="AA157">
        <v>115</v>
      </c>
      <c r="AB157">
        <v>1</v>
      </c>
      <c r="AC157">
        <v>980</v>
      </c>
      <c r="AD157" s="59" t="s">
        <v>795</v>
      </c>
      <c r="AE157" s="59" t="s">
        <v>53</v>
      </c>
      <c r="AF157">
        <v>989</v>
      </c>
      <c r="AG157" s="59" t="s">
        <v>811</v>
      </c>
      <c r="AH157" s="59" t="s">
        <v>23</v>
      </c>
      <c r="AI157">
        <v>10</v>
      </c>
      <c r="AL157" s="59"/>
      <c r="AM157" s="59"/>
      <c r="AQ157" t="str">
        <f t="shared" si="9"/>
        <v>Gardiens du Temps</v>
      </c>
      <c r="AR157">
        <f t="shared" si="10"/>
        <v>10</v>
      </c>
      <c r="AS157" t="str">
        <f>VLOOKUP(AR157,tableaux!$G$15:$J$23,2,TRUE)</f>
        <v>Neutre</v>
      </c>
      <c r="AT157" s="31" t="str">
        <f>CONCATENATE(AR157-VLOOKUP(AS157,tableaux!$H$15:$K$23,4,FALSE),VLOOKUP(AS157,tableaux!$H$15:$J$23,3,FALSE))</f>
        <v>10/3000</v>
      </c>
    </row>
    <row r="158" spans="1:46" ht="12.75">
      <c r="A158" s="2" t="s">
        <v>345</v>
      </c>
      <c r="B158">
        <v>1</v>
      </c>
      <c r="C158" s="59" t="s">
        <v>604</v>
      </c>
      <c r="D158" s="59" t="s">
        <v>792</v>
      </c>
      <c r="E158" s="59" t="s">
        <v>783</v>
      </c>
      <c r="F158" s="59" t="s">
        <v>607</v>
      </c>
      <c r="G158" s="59" t="s">
        <v>607</v>
      </c>
      <c r="H158" s="59" t="s">
        <v>995</v>
      </c>
      <c r="I158" s="59" t="s">
        <v>608</v>
      </c>
      <c r="J158" s="59" t="s">
        <v>996</v>
      </c>
      <c r="K158" s="59" t="s">
        <v>243</v>
      </c>
      <c r="L158">
        <v>2</v>
      </c>
      <c r="M158" s="59" t="s">
        <v>997</v>
      </c>
      <c r="N158" s="59" t="s">
        <v>67</v>
      </c>
      <c r="O158">
        <v>0</v>
      </c>
      <c r="P158" s="59" t="s">
        <v>615</v>
      </c>
      <c r="Q158">
        <v>0</v>
      </c>
      <c r="R158" s="59"/>
      <c r="S158">
        <v>80</v>
      </c>
      <c r="T158" s="59" t="s">
        <v>345</v>
      </c>
      <c r="U158">
        <v>2025</v>
      </c>
      <c r="V158" s="59"/>
      <c r="W158" s="59" t="s">
        <v>230</v>
      </c>
      <c r="X158">
        <v>3</v>
      </c>
      <c r="Y158" s="59" t="s">
        <v>614</v>
      </c>
      <c r="Z158" s="59"/>
      <c r="AA158">
        <v>115</v>
      </c>
      <c r="AB158">
        <v>1</v>
      </c>
      <c r="AC158">
        <v>980</v>
      </c>
      <c r="AD158" s="59" t="s">
        <v>795</v>
      </c>
      <c r="AE158" s="59" t="s">
        <v>53</v>
      </c>
      <c r="AF158">
        <v>1012</v>
      </c>
      <c r="AG158" s="59" t="s">
        <v>809</v>
      </c>
      <c r="AH158" s="59" t="s">
        <v>55</v>
      </c>
      <c r="AI158">
        <v>3492</v>
      </c>
      <c r="AL158" s="59"/>
      <c r="AM158" s="59"/>
      <c r="AQ158" t="str">
        <f t="shared" si="9"/>
        <v>Ligemort cendrelangue</v>
      </c>
      <c r="AR158">
        <f t="shared" si="10"/>
        <v>3492</v>
      </c>
      <c r="AS158" t="str">
        <f>VLOOKUP(AR158,tableaux!$G$15:$J$23,2,TRUE)</f>
        <v>Amical</v>
      </c>
      <c r="AT158" s="31" t="str">
        <f>CONCATENATE(AR158-VLOOKUP(AS158,tableaux!$H$15:$K$23,4,FALSE),VLOOKUP(AS158,tableaux!$H$15:$J$23,3,FALSE))</f>
        <v>492/6000</v>
      </c>
    </row>
    <row r="159" spans="1:46" ht="12.75">
      <c r="A159" s="2" t="s">
        <v>345</v>
      </c>
      <c r="B159">
        <v>1</v>
      </c>
      <c r="C159" s="59" t="s">
        <v>604</v>
      </c>
      <c r="D159" s="59" t="s">
        <v>792</v>
      </c>
      <c r="E159" s="59" t="s">
        <v>783</v>
      </c>
      <c r="F159" s="59" t="s">
        <v>607</v>
      </c>
      <c r="G159" s="59" t="s">
        <v>607</v>
      </c>
      <c r="H159" s="59" t="s">
        <v>995</v>
      </c>
      <c r="I159" s="59" t="s">
        <v>608</v>
      </c>
      <c r="J159" s="59" t="s">
        <v>996</v>
      </c>
      <c r="K159" s="59" t="s">
        <v>243</v>
      </c>
      <c r="L159">
        <v>2</v>
      </c>
      <c r="M159" s="59" t="s">
        <v>997</v>
      </c>
      <c r="N159" s="59" t="s">
        <v>67</v>
      </c>
      <c r="O159">
        <v>0</v>
      </c>
      <c r="P159" s="59" t="s">
        <v>615</v>
      </c>
      <c r="Q159">
        <v>0</v>
      </c>
      <c r="R159" s="59"/>
      <c r="S159">
        <v>80</v>
      </c>
      <c r="T159" s="59" t="s">
        <v>345</v>
      </c>
      <c r="U159">
        <v>2025</v>
      </c>
      <c r="V159" s="59"/>
      <c r="W159" s="59" t="s">
        <v>230</v>
      </c>
      <c r="X159">
        <v>3</v>
      </c>
      <c r="Y159" s="59" t="s">
        <v>614</v>
      </c>
      <c r="Z159" s="59"/>
      <c r="AA159">
        <v>115</v>
      </c>
      <c r="AB159">
        <v>1</v>
      </c>
      <c r="AC159">
        <v>980</v>
      </c>
      <c r="AD159" s="59" t="s">
        <v>795</v>
      </c>
      <c r="AE159" s="59" t="s">
        <v>53</v>
      </c>
      <c r="AF159">
        <v>946</v>
      </c>
      <c r="AG159" s="59" t="s">
        <v>813</v>
      </c>
      <c r="AH159" s="59" t="s">
        <v>25</v>
      </c>
      <c r="AI159">
        <v>12145</v>
      </c>
      <c r="AL159" s="59"/>
      <c r="AM159" s="59"/>
      <c r="AQ159" t="str">
        <f t="shared" si="9"/>
        <v>Bastion de l'Honneur</v>
      </c>
      <c r="AR159">
        <f t="shared" si="10"/>
        <v>12145</v>
      </c>
      <c r="AS159" t="str">
        <f>VLOOKUP(AR159,tableaux!$G$15:$J$23,2,TRUE)</f>
        <v>Honoré</v>
      </c>
      <c r="AT159" s="31" t="str">
        <f>CONCATENATE(AR159-VLOOKUP(AS159,tableaux!$H$15:$K$23,4,FALSE),VLOOKUP(AS159,tableaux!$H$15:$J$23,3,FALSE))</f>
        <v>3145/12000</v>
      </c>
    </row>
    <row r="160" spans="1:46" ht="12.75">
      <c r="A160" s="2" t="s">
        <v>345</v>
      </c>
      <c r="B160">
        <v>1</v>
      </c>
      <c r="C160" s="59" t="s">
        <v>604</v>
      </c>
      <c r="D160" s="59" t="s">
        <v>792</v>
      </c>
      <c r="E160" s="59" t="s">
        <v>783</v>
      </c>
      <c r="F160" s="59" t="s">
        <v>607</v>
      </c>
      <c r="G160" s="59" t="s">
        <v>607</v>
      </c>
      <c r="H160" s="59" t="s">
        <v>995</v>
      </c>
      <c r="I160" s="59" t="s">
        <v>608</v>
      </c>
      <c r="J160" s="59" t="s">
        <v>996</v>
      </c>
      <c r="K160" s="59" t="s">
        <v>243</v>
      </c>
      <c r="L160">
        <v>2</v>
      </c>
      <c r="M160" s="59" t="s">
        <v>997</v>
      </c>
      <c r="N160" s="59" t="s">
        <v>67</v>
      </c>
      <c r="O160">
        <v>0</v>
      </c>
      <c r="P160" s="59" t="s">
        <v>615</v>
      </c>
      <c r="Q160">
        <v>0</v>
      </c>
      <c r="R160" s="59"/>
      <c r="S160">
        <v>80</v>
      </c>
      <c r="T160" s="59" t="s">
        <v>345</v>
      </c>
      <c r="U160">
        <v>2025</v>
      </c>
      <c r="V160" s="59"/>
      <c r="W160" s="59" t="s">
        <v>230</v>
      </c>
      <c r="X160">
        <v>3</v>
      </c>
      <c r="Y160" s="59" t="s">
        <v>614</v>
      </c>
      <c r="Z160" s="59"/>
      <c r="AA160">
        <v>115</v>
      </c>
      <c r="AB160">
        <v>1</v>
      </c>
      <c r="AC160">
        <v>980</v>
      </c>
      <c r="AD160" s="59" t="s">
        <v>795</v>
      </c>
      <c r="AE160" s="59" t="s">
        <v>53</v>
      </c>
      <c r="AF160">
        <v>936</v>
      </c>
      <c r="AG160" s="59" t="s">
        <v>814</v>
      </c>
      <c r="AH160" s="59" t="s">
        <v>57</v>
      </c>
      <c r="AJ160">
        <v>1</v>
      </c>
      <c r="AK160">
        <v>934</v>
      </c>
      <c r="AL160" s="59" t="s">
        <v>838</v>
      </c>
      <c r="AM160" s="59" t="s">
        <v>58</v>
      </c>
      <c r="AN160">
        <v>-2533</v>
      </c>
      <c r="AQ160" t="str">
        <f t="shared" si="9"/>
        <v>Les Clairvoyants</v>
      </c>
      <c r="AR160">
        <f t="shared" si="10"/>
        <v>-2533</v>
      </c>
      <c r="AS160" t="str">
        <f>VLOOKUP(AR160,tableaux!$G$15:$J$23,2,TRUE)</f>
        <v>Inamical</v>
      </c>
      <c r="AT160" s="31" t="str">
        <f>CONCATENATE(AR160-VLOOKUP(AS160,tableaux!$H$15:$K$23,4,FALSE),VLOOKUP(AS160,tableaux!$H$15:$J$23,3,FALSE))</f>
        <v>467/6000</v>
      </c>
    </row>
    <row r="161" spans="1:46" ht="12.75">
      <c r="A161" s="2" t="s">
        <v>345</v>
      </c>
      <c r="B161">
        <v>1</v>
      </c>
      <c r="C161" s="59" t="s">
        <v>604</v>
      </c>
      <c r="D161" s="59" t="s">
        <v>792</v>
      </c>
      <c r="E161" s="59" t="s">
        <v>783</v>
      </c>
      <c r="F161" s="59" t="s">
        <v>607</v>
      </c>
      <c r="G161" s="59" t="s">
        <v>607</v>
      </c>
      <c r="H161" s="59" t="s">
        <v>995</v>
      </c>
      <c r="I161" s="59" t="s">
        <v>608</v>
      </c>
      <c r="J161" s="59" t="s">
        <v>996</v>
      </c>
      <c r="K161" s="59" t="s">
        <v>243</v>
      </c>
      <c r="L161">
        <v>2</v>
      </c>
      <c r="M161" s="59" t="s">
        <v>997</v>
      </c>
      <c r="N161" s="59" t="s">
        <v>67</v>
      </c>
      <c r="O161">
        <v>0</v>
      </c>
      <c r="P161" s="59" t="s">
        <v>615</v>
      </c>
      <c r="Q161">
        <v>0</v>
      </c>
      <c r="R161" s="59"/>
      <c r="S161">
        <v>80</v>
      </c>
      <c r="T161" s="59" t="s">
        <v>345</v>
      </c>
      <c r="U161">
        <v>2025</v>
      </c>
      <c r="V161" s="59"/>
      <c r="W161" s="59" t="s">
        <v>230</v>
      </c>
      <c r="X161">
        <v>3</v>
      </c>
      <c r="Y161" s="59" t="s">
        <v>614</v>
      </c>
      <c r="Z161" s="59"/>
      <c r="AA161">
        <v>115</v>
      </c>
      <c r="AB161">
        <v>1</v>
      </c>
      <c r="AC161">
        <v>980</v>
      </c>
      <c r="AD161" s="59" t="s">
        <v>795</v>
      </c>
      <c r="AE161" s="59" t="s">
        <v>53</v>
      </c>
      <c r="AF161">
        <v>936</v>
      </c>
      <c r="AG161" s="59" t="s">
        <v>814</v>
      </c>
      <c r="AH161" s="59" t="s">
        <v>57</v>
      </c>
      <c r="AJ161">
        <v>1</v>
      </c>
      <c r="AK161">
        <v>935</v>
      </c>
      <c r="AL161" s="59" t="s">
        <v>841</v>
      </c>
      <c r="AM161" s="59" t="s">
        <v>30</v>
      </c>
      <c r="AN161">
        <v>4387</v>
      </c>
      <c r="AQ161" t="str">
        <f t="shared" si="9"/>
        <v>Les Sha'tar</v>
      </c>
      <c r="AR161">
        <f t="shared" si="10"/>
        <v>4387</v>
      </c>
      <c r="AS161" t="str">
        <f>VLOOKUP(AR161,tableaux!$G$15:$J$23,2,TRUE)</f>
        <v>Amical</v>
      </c>
      <c r="AT161" s="31" t="str">
        <f>CONCATENATE(AR161-VLOOKUP(AS161,tableaux!$H$15:$K$23,4,FALSE),VLOOKUP(AS161,tableaux!$H$15:$J$23,3,FALSE))</f>
        <v>1387/6000</v>
      </c>
    </row>
    <row r="162" spans="1:46" ht="12.75">
      <c r="A162" s="2" t="s">
        <v>345</v>
      </c>
      <c r="B162">
        <v>1</v>
      </c>
      <c r="C162" s="59" t="s">
        <v>604</v>
      </c>
      <c r="D162" s="59" t="s">
        <v>792</v>
      </c>
      <c r="E162" s="59" t="s">
        <v>783</v>
      </c>
      <c r="F162" s="59" t="s">
        <v>607</v>
      </c>
      <c r="G162" s="59" t="s">
        <v>607</v>
      </c>
      <c r="H162" s="59" t="s">
        <v>995</v>
      </c>
      <c r="I162" s="59" t="s">
        <v>608</v>
      </c>
      <c r="J162" s="59" t="s">
        <v>996</v>
      </c>
      <c r="K162" s="59" t="s">
        <v>243</v>
      </c>
      <c r="L162">
        <v>2</v>
      </c>
      <c r="M162" s="59" t="s">
        <v>997</v>
      </c>
      <c r="N162" s="59" t="s">
        <v>67</v>
      </c>
      <c r="O162">
        <v>0</v>
      </c>
      <c r="P162" s="59" t="s">
        <v>615</v>
      </c>
      <c r="Q162">
        <v>0</v>
      </c>
      <c r="R162" s="59"/>
      <c r="S162">
        <v>80</v>
      </c>
      <c r="T162" s="59" t="s">
        <v>345</v>
      </c>
      <c r="U162">
        <v>2025</v>
      </c>
      <c r="V162" s="59"/>
      <c r="W162" s="59" t="s">
        <v>230</v>
      </c>
      <c r="X162">
        <v>3</v>
      </c>
      <c r="Y162" s="59" t="s">
        <v>614</v>
      </c>
      <c r="Z162" s="59"/>
      <c r="AA162">
        <v>115</v>
      </c>
      <c r="AB162">
        <v>1</v>
      </c>
      <c r="AC162">
        <v>980</v>
      </c>
      <c r="AD162" s="59" t="s">
        <v>795</v>
      </c>
      <c r="AE162" s="59" t="s">
        <v>53</v>
      </c>
      <c r="AF162">
        <v>936</v>
      </c>
      <c r="AG162" s="59" t="s">
        <v>814</v>
      </c>
      <c r="AH162" s="59" t="s">
        <v>57</v>
      </c>
      <c r="AJ162">
        <v>1</v>
      </c>
      <c r="AK162">
        <v>1011</v>
      </c>
      <c r="AL162" s="59" t="s">
        <v>839</v>
      </c>
      <c r="AM162" s="59" t="s">
        <v>29</v>
      </c>
      <c r="AN162">
        <v>6550</v>
      </c>
      <c r="AQ162" t="str">
        <f t="shared" si="9"/>
        <v>Ville basse</v>
      </c>
      <c r="AR162">
        <f t="shared" si="10"/>
        <v>6550</v>
      </c>
      <c r="AS162" t="str">
        <f>VLOOKUP(AR162,tableaux!$G$15:$J$23,2,TRUE)</f>
        <v>Amical</v>
      </c>
      <c r="AT162" s="31" t="str">
        <f>CONCATENATE(AR162-VLOOKUP(AS162,tableaux!$H$15:$K$23,4,FALSE),VLOOKUP(AS162,tableaux!$H$15:$J$23,3,FALSE))</f>
        <v>3550/6000</v>
      </c>
    </row>
    <row r="163" spans="1:46" ht="12.75">
      <c r="A163" s="2" t="s">
        <v>345</v>
      </c>
      <c r="B163">
        <v>1</v>
      </c>
      <c r="C163" s="59" t="s">
        <v>604</v>
      </c>
      <c r="D163" s="59" t="s">
        <v>792</v>
      </c>
      <c r="E163" s="59" t="s">
        <v>783</v>
      </c>
      <c r="F163" s="59" t="s">
        <v>607</v>
      </c>
      <c r="G163" s="59" t="s">
        <v>607</v>
      </c>
      <c r="H163" s="59" t="s">
        <v>995</v>
      </c>
      <c r="I163" s="59" t="s">
        <v>608</v>
      </c>
      <c r="J163" s="59" t="s">
        <v>996</v>
      </c>
      <c r="K163" s="59" t="s">
        <v>243</v>
      </c>
      <c r="L163">
        <v>2</v>
      </c>
      <c r="M163" s="59" t="s">
        <v>997</v>
      </c>
      <c r="N163" s="59" t="s">
        <v>67</v>
      </c>
      <c r="O163">
        <v>0</v>
      </c>
      <c r="P163" s="59" t="s">
        <v>615</v>
      </c>
      <c r="Q163">
        <v>0</v>
      </c>
      <c r="R163" s="59"/>
      <c r="S163">
        <v>80</v>
      </c>
      <c r="T163" s="59" t="s">
        <v>345</v>
      </c>
      <c r="U163">
        <v>2025</v>
      </c>
      <c r="V163" s="59"/>
      <c r="W163" s="59" t="s">
        <v>230</v>
      </c>
      <c r="X163">
        <v>3</v>
      </c>
      <c r="Y163" s="59" t="s">
        <v>614</v>
      </c>
      <c r="Z163" s="59"/>
      <c r="AA163">
        <v>115</v>
      </c>
      <c r="AB163">
        <v>1</v>
      </c>
      <c r="AC163">
        <v>980</v>
      </c>
      <c r="AD163" s="59" t="s">
        <v>795</v>
      </c>
      <c r="AE163" s="59" t="s">
        <v>53</v>
      </c>
      <c r="AF163">
        <v>936</v>
      </c>
      <c r="AG163" s="59" t="s">
        <v>814</v>
      </c>
      <c r="AH163" s="59" t="s">
        <v>57</v>
      </c>
      <c r="AJ163">
        <v>1</v>
      </c>
      <c r="AK163">
        <v>932</v>
      </c>
      <c r="AL163" s="59" t="s">
        <v>840</v>
      </c>
      <c r="AM163" s="59" t="s">
        <v>28</v>
      </c>
      <c r="AN163">
        <v>1985</v>
      </c>
      <c r="AQ163" t="str">
        <f t="shared" si="9"/>
        <v>L'Aldor</v>
      </c>
      <c r="AR163">
        <f t="shared" si="10"/>
        <v>1985</v>
      </c>
      <c r="AS163" t="str">
        <f>VLOOKUP(AR163,tableaux!$G$15:$J$23,2,TRUE)</f>
        <v>Neutre</v>
      </c>
      <c r="AT163" s="31" t="str">
        <f>CONCATENATE(AR163-VLOOKUP(AS163,tableaux!$H$15:$K$23,4,FALSE),VLOOKUP(AS163,tableaux!$H$15:$J$23,3,FALSE))</f>
        <v>1985/3000</v>
      </c>
    </row>
    <row r="164" spans="1:46" ht="12.75">
      <c r="A164" s="2" t="s">
        <v>345</v>
      </c>
      <c r="B164">
        <v>1</v>
      </c>
      <c r="C164" s="59" t="s">
        <v>604</v>
      </c>
      <c r="D164" s="59" t="s">
        <v>792</v>
      </c>
      <c r="E164" s="59" t="s">
        <v>783</v>
      </c>
      <c r="F164" s="59" t="s">
        <v>607</v>
      </c>
      <c r="G164" s="59" t="s">
        <v>607</v>
      </c>
      <c r="H164" s="59" t="s">
        <v>995</v>
      </c>
      <c r="I164" s="59" t="s">
        <v>608</v>
      </c>
      <c r="J164" s="59" t="s">
        <v>996</v>
      </c>
      <c r="K164" s="59" t="s">
        <v>243</v>
      </c>
      <c r="L164">
        <v>2</v>
      </c>
      <c r="M164" s="59" t="s">
        <v>997</v>
      </c>
      <c r="N164" s="59" t="s">
        <v>67</v>
      </c>
      <c r="O164">
        <v>0</v>
      </c>
      <c r="P164" s="59" t="s">
        <v>615</v>
      </c>
      <c r="Q164">
        <v>0</v>
      </c>
      <c r="R164" s="59"/>
      <c r="S164">
        <v>80</v>
      </c>
      <c r="T164" s="59" t="s">
        <v>345</v>
      </c>
      <c r="U164">
        <v>2025</v>
      </c>
      <c r="V164" s="59"/>
      <c r="W164" s="59" t="s">
        <v>230</v>
      </c>
      <c r="X164">
        <v>3</v>
      </c>
      <c r="Y164" s="59" t="s">
        <v>614</v>
      </c>
      <c r="Z164" s="59"/>
      <c r="AA164">
        <v>115</v>
      </c>
      <c r="AB164">
        <v>1</v>
      </c>
      <c r="AC164">
        <v>980</v>
      </c>
      <c r="AD164" s="59" t="s">
        <v>795</v>
      </c>
      <c r="AE164" s="59" t="s">
        <v>53</v>
      </c>
      <c r="AF164">
        <v>936</v>
      </c>
      <c r="AG164" s="59" t="s">
        <v>814</v>
      </c>
      <c r="AH164" s="59" t="s">
        <v>57</v>
      </c>
      <c r="AJ164">
        <v>1</v>
      </c>
      <c r="AK164">
        <v>1077</v>
      </c>
      <c r="AL164" s="59" t="s">
        <v>843</v>
      </c>
      <c r="AM164" s="59" t="s">
        <v>32</v>
      </c>
      <c r="AN164">
        <v>5378</v>
      </c>
      <c r="AQ164" t="str">
        <f t="shared" si="9"/>
        <v>Opération Soleil brisé</v>
      </c>
      <c r="AR164">
        <f t="shared" si="10"/>
        <v>5378</v>
      </c>
      <c r="AS164" t="str">
        <f>VLOOKUP(AR164,tableaux!$G$15:$J$23,2,TRUE)</f>
        <v>Amical</v>
      </c>
      <c r="AT164" s="31" t="str">
        <f>CONCATENATE(AR164-VLOOKUP(AS164,tableaux!$H$15:$K$23,4,FALSE),VLOOKUP(AS164,tableaux!$H$15:$J$23,3,FALSE))</f>
        <v>2378/6000</v>
      </c>
    </row>
    <row r="165" spans="1:46" ht="12.75">
      <c r="A165" s="2" t="s">
        <v>345</v>
      </c>
      <c r="B165">
        <v>1</v>
      </c>
      <c r="C165" s="59" t="s">
        <v>604</v>
      </c>
      <c r="D165" s="59" t="s">
        <v>792</v>
      </c>
      <c r="E165" s="59" t="s">
        <v>783</v>
      </c>
      <c r="F165" s="59" t="s">
        <v>607</v>
      </c>
      <c r="G165" s="59" t="s">
        <v>607</v>
      </c>
      <c r="H165" s="59" t="s">
        <v>995</v>
      </c>
      <c r="I165" s="59" t="s">
        <v>608</v>
      </c>
      <c r="J165" s="59" t="s">
        <v>996</v>
      </c>
      <c r="K165" s="59" t="s">
        <v>243</v>
      </c>
      <c r="L165">
        <v>2</v>
      </c>
      <c r="M165" s="59" t="s">
        <v>997</v>
      </c>
      <c r="N165" s="59" t="s">
        <v>67</v>
      </c>
      <c r="O165">
        <v>0</v>
      </c>
      <c r="P165" s="59" t="s">
        <v>615</v>
      </c>
      <c r="Q165">
        <v>0</v>
      </c>
      <c r="R165" s="59"/>
      <c r="S165">
        <v>80</v>
      </c>
      <c r="T165" s="59" t="s">
        <v>345</v>
      </c>
      <c r="U165">
        <v>2025</v>
      </c>
      <c r="V165" s="59"/>
      <c r="W165" s="59" t="s">
        <v>230</v>
      </c>
      <c r="X165">
        <v>3</v>
      </c>
      <c r="Y165" s="59" t="s">
        <v>614</v>
      </c>
      <c r="Z165" s="59"/>
      <c r="AA165">
        <v>115</v>
      </c>
      <c r="AB165">
        <v>1</v>
      </c>
      <c r="AC165">
        <v>980</v>
      </c>
      <c r="AD165" s="59" t="s">
        <v>795</v>
      </c>
      <c r="AE165" s="59" t="s">
        <v>53</v>
      </c>
      <c r="AF165">
        <v>942</v>
      </c>
      <c r="AG165" s="59" t="s">
        <v>815</v>
      </c>
      <c r="AH165" s="59" t="s">
        <v>26</v>
      </c>
      <c r="AI165">
        <v>19485</v>
      </c>
      <c r="AL165" s="59"/>
      <c r="AM165" s="59"/>
      <c r="AQ165" t="str">
        <f t="shared" si="9"/>
        <v>Expédition cénarienne</v>
      </c>
      <c r="AR165">
        <f t="shared" si="10"/>
        <v>19485</v>
      </c>
      <c r="AS165" t="str">
        <f>VLOOKUP(AR165,tableaux!$G$15:$J$23,2,TRUE)</f>
        <v>Honoré</v>
      </c>
      <c r="AT165" s="31" t="str">
        <f>CONCATENATE(AR165-VLOOKUP(AS165,tableaux!$H$15:$K$23,4,FALSE),VLOOKUP(AS165,tableaux!$H$15:$J$23,3,FALSE))</f>
        <v>10485/12000</v>
      </c>
    </row>
    <row r="166" spans="1:46" ht="12.75">
      <c r="A166" s="2" t="s">
        <v>345</v>
      </c>
      <c r="B166">
        <v>1</v>
      </c>
      <c r="C166" s="59" t="s">
        <v>604</v>
      </c>
      <c r="D166" s="59" t="s">
        <v>792</v>
      </c>
      <c r="E166" s="59" t="s">
        <v>783</v>
      </c>
      <c r="F166" s="59" t="s">
        <v>607</v>
      </c>
      <c r="G166" s="59" t="s">
        <v>607</v>
      </c>
      <c r="H166" s="59" t="s">
        <v>995</v>
      </c>
      <c r="I166" s="59" t="s">
        <v>608</v>
      </c>
      <c r="J166" s="59" t="s">
        <v>996</v>
      </c>
      <c r="K166" s="59" t="s">
        <v>243</v>
      </c>
      <c r="L166">
        <v>2</v>
      </c>
      <c r="M166" s="59" t="s">
        <v>997</v>
      </c>
      <c r="N166" s="59" t="s">
        <v>67</v>
      </c>
      <c r="O166">
        <v>0</v>
      </c>
      <c r="P166" s="59" t="s">
        <v>615</v>
      </c>
      <c r="Q166">
        <v>0</v>
      </c>
      <c r="R166" s="59"/>
      <c r="S166">
        <v>80</v>
      </c>
      <c r="T166" s="59" t="s">
        <v>345</v>
      </c>
      <c r="U166">
        <v>2025</v>
      </c>
      <c r="V166" s="59"/>
      <c r="W166" s="59" t="s">
        <v>230</v>
      </c>
      <c r="X166">
        <v>3</v>
      </c>
      <c r="Y166" s="59" t="s">
        <v>614</v>
      </c>
      <c r="Z166" s="59"/>
      <c r="AA166">
        <v>115</v>
      </c>
      <c r="AB166">
        <v>1</v>
      </c>
      <c r="AC166">
        <v>980</v>
      </c>
      <c r="AD166" s="59" t="s">
        <v>795</v>
      </c>
      <c r="AE166" s="59" t="s">
        <v>53</v>
      </c>
      <c r="AF166">
        <v>970</v>
      </c>
      <c r="AG166" s="59" t="s">
        <v>816</v>
      </c>
      <c r="AH166" s="59" t="s">
        <v>27</v>
      </c>
      <c r="AI166">
        <v>5990</v>
      </c>
      <c r="AL166" s="59"/>
      <c r="AM166" s="59"/>
      <c r="AQ166" t="str">
        <f t="shared" si="9"/>
        <v>Sporeggar</v>
      </c>
      <c r="AR166">
        <f t="shared" si="10"/>
        <v>5990</v>
      </c>
      <c r="AS166" t="str">
        <f>VLOOKUP(AR166,tableaux!$G$15:$J$23,2,TRUE)</f>
        <v>Amical</v>
      </c>
      <c r="AT166" s="31" t="str">
        <f>CONCATENATE(AR166-VLOOKUP(AS166,tableaux!$H$15:$K$23,4,FALSE),VLOOKUP(AS166,tableaux!$H$15:$J$23,3,FALSE))</f>
        <v>2990/6000</v>
      </c>
    </row>
    <row r="167" spans="1:46" ht="12.75">
      <c r="A167" s="2" t="s">
        <v>345</v>
      </c>
      <c r="B167">
        <v>1</v>
      </c>
      <c r="C167" s="59" t="s">
        <v>604</v>
      </c>
      <c r="D167" s="59" t="s">
        <v>792</v>
      </c>
      <c r="E167" s="59" t="s">
        <v>783</v>
      </c>
      <c r="F167" s="59" t="s">
        <v>607</v>
      </c>
      <c r="G167" s="59" t="s">
        <v>607</v>
      </c>
      <c r="H167" s="59" t="s">
        <v>995</v>
      </c>
      <c r="I167" s="59" t="s">
        <v>608</v>
      </c>
      <c r="J167" s="59" t="s">
        <v>996</v>
      </c>
      <c r="K167" s="59" t="s">
        <v>243</v>
      </c>
      <c r="L167">
        <v>2</v>
      </c>
      <c r="M167" s="59" t="s">
        <v>997</v>
      </c>
      <c r="N167" s="59" t="s">
        <v>67</v>
      </c>
      <c r="O167">
        <v>0</v>
      </c>
      <c r="P167" s="59" t="s">
        <v>615</v>
      </c>
      <c r="Q167">
        <v>0</v>
      </c>
      <c r="R167" s="59"/>
      <c r="S167">
        <v>80</v>
      </c>
      <c r="T167" s="59" t="s">
        <v>345</v>
      </c>
      <c r="U167">
        <v>2025</v>
      </c>
      <c r="V167" s="59"/>
      <c r="W167" s="59" t="s">
        <v>230</v>
      </c>
      <c r="X167">
        <v>3</v>
      </c>
      <c r="Y167" s="59" t="s">
        <v>614</v>
      </c>
      <c r="Z167" s="59"/>
      <c r="AA167">
        <v>115</v>
      </c>
      <c r="AB167">
        <v>1</v>
      </c>
      <c r="AC167">
        <v>1118</v>
      </c>
      <c r="AD167" s="59" t="s">
        <v>796</v>
      </c>
      <c r="AE167" s="59" t="s">
        <v>59</v>
      </c>
      <c r="AF167">
        <v>609</v>
      </c>
      <c r="AG167" s="59" t="s">
        <v>818</v>
      </c>
      <c r="AH167" s="59" t="s">
        <v>33</v>
      </c>
      <c r="AI167">
        <v>950</v>
      </c>
      <c r="AL167" s="59"/>
      <c r="AM167" s="59"/>
      <c r="AQ167" t="str">
        <f t="shared" si="9"/>
        <v>Cercle cénarien</v>
      </c>
      <c r="AR167">
        <f t="shared" si="10"/>
        <v>950</v>
      </c>
      <c r="AS167" t="str">
        <f>VLOOKUP(AR167,tableaux!$G$15:$J$23,2,TRUE)</f>
        <v>Neutre</v>
      </c>
      <c r="AT167" s="31" t="str">
        <f>CONCATENATE(AR167-VLOOKUP(AS167,tableaux!$H$15:$K$23,4,FALSE),VLOOKUP(AS167,tableaux!$H$15:$J$23,3,FALSE))</f>
        <v>950/3000</v>
      </c>
    </row>
    <row r="168" spans="1:46" ht="12.75">
      <c r="A168" s="2" t="s">
        <v>345</v>
      </c>
      <c r="B168">
        <v>1</v>
      </c>
      <c r="C168" s="59" t="s">
        <v>604</v>
      </c>
      <c r="D168" s="59" t="s">
        <v>792</v>
      </c>
      <c r="E168" s="59" t="s">
        <v>783</v>
      </c>
      <c r="F168" s="59" t="s">
        <v>607</v>
      </c>
      <c r="G168" s="59" t="s">
        <v>607</v>
      </c>
      <c r="H168" s="59" t="s">
        <v>995</v>
      </c>
      <c r="I168" s="59" t="s">
        <v>608</v>
      </c>
      <c r="J168" s="59" t="s">
        <v>996</v>
      </c>
      <c r="K168" s="59" t="s">
        <v>243</v>
      </c>
      <c r="L168">
        <v>2</v>
      </c>
      <c r="M168" s="59" t="s">
        <v>997</v>
      </c>
      <c r="N168" s="59" t="s">
        <v>67</v>
      </c>
      <c r="O168">
        <v>0</v>
      </c>
      <c r="P168" s="59" t="s">
        <v>615</v>
      </c>
      <c r="Q168">
        <v>0</v>
      </c>
      <c r="R168" s="59"/>
      <c r="S168">
        <v>80</v>
      </c>
      <c r="T168" s="59" t="s">
        <v>345</v>
      </c>
      <c r="U168">
        <v>2025</v>
      </c>
      <c r="V168" s="59"/>
      <c r="W168" s="59" t="s">
        <v>230</v>
      </c>
      <c r="X168">
        <v>3</v>
      </c>
      <c r="Y168" s="59" t="s">
        <v>614</v>
      </c>
      <c r="Z168" s="59"/>
      <c r="AA168">
        <v>115</v>
      </c>
      <c r="AB168">
        <v>1</v>
      </c>
      <c r="AC168">
        <v>1118</v>
      </c>
      <c r="AD168" s="59" t="s">
        <v>796</v>
      </c>
      <c r="AE168" s="59" t="s">
        <v>59</v>
      </c>
      <c r="AF168">
        <v>469</v>
      </c>
      <c r="AG168" s="59" t="s">
        <v>819</v>
      </c>
      <c r="AH168" s="59" t="s">
        <v>67</v>
      </c>
      <c r="AI168">
        <v>3300</v>
      </c>
      <c r="AJ168">
        <v>1</v>
      </c>
      <c r="AK168">
        <v>930</v>
      </c>
      <c r="AL168" s="59" t="s">
        <v>844</v>
      </c>
      <c r="AM168" s="59" t="s">
        <v>12</v>
      </c>
      <c r="AN168">
        <v>36352</v>
      </c>
      <c r="AQ168" t="str">
        <f t="shared" si="9"/>
        <v>Exodar</v>
      </c>
      <c r="AR168">
        <f t="shared" si="10"/>
        <v>36352</v>
      </c>
      <c r="AS168" t="str">
        <f>VLOOKUP(AR168,tableaux!$G$15:$J$23,2,TRUE)</f>
        <v>Révéré</v>
      </c>
      <c r="AT168" s="31" t="str">
        <f>CONCATENATE(AR168-VLOOKUP(AS168,tableaux!$H$15:$K$23,4,FALSE),VLOOKUP(AS168,tableaux!$H$15:$J$23,3,FALSE))</f>
        <v>15352/21000</v>
      </c>
    </row>
    <row r="169" spans="1:46" ht="12.75">
      <c r="A169" s="2" t="s">
        <v>345</v>
      </c>
      <c r="B169">
        <v>1</v>
      </c>
      <c r="C169" s="59" t="s">
        <v>604</v>
      </c>
      <c r="D169" s="59" t="s">
        <v>792</v>
      </c>
      <c r="E169" s="59" t="s">
        <v>783</v>
      </c>
      <c r="F169" s="59" t="s">
        <v>607</v>
      </c>
      <c r="G169" s="59" t="s">
        <v>607</v>
      </c>
      <c r="H169" s="59" t="s">
        <v>995</v>
      </c>
      <c r="I169" s="59" t="s">
        <v>608</v>
      </c>
      <c r="J169" s="59" t="s">
        <v>996</v>
      </c>
      <c r="K169" s="59" t="s">
        <v>243</v>
      </c>
      <c r="L169">
        <v>2</v>
      </c>
      <c r="M169" s="59" t="s">
        <v>997</v>
      </c>
      <c r="N169" s="59" t="s">
        <v>67</v>
      </c>
      <c r="O169">
        <v>0</v>
      </c>
      <c r="P169" s="59" t="s">
        <v>615</v>
      </c>
      <c r="Q169">
        <v>0</v>
      </c>
      <c r="R169" s="59"/>
      <c r="S169">
        <v>80</v>
      </c>
      <c r="T169" s="59" t="s">
        <v>345</v>
      </c>
      <c r="U169">
        <v>2025</v>
      </c>
      <c r="V169" s="59"/>
      <c r="W169" s="59" t="s">
        <v>230</v>
      </c>
      <c r="X169">
        <v>3</v>
      </c>
      <c r="Y169" s="59" t="s">
        <v>614</v>
      </c>
      <c r="Z169" s="59"/>
      <c r="AA169">
        <v>115</v>
      </c>
      <c r="AB169">
        <v>1</v>
      </c>
      <c r="AC169">
        <v>1118</v>
      </c>
      <c r="AD169" s="59" t="s">
        <v>796</v>
      </c>
      <c r="AE169" s="59" t="s">
        <v>59</v>
      </c>
      <c r="AF169">
        <v>469</v>
      </c>
      <c r="AG169" s="59" t="s">
        <v>819</v>
      </c>
      <c r="AH169" s="59" t="s">
        <v>67</v>
      </c>
      <c r="AI169">
        <v>3300</v>
      </c>
      <c r="AJ169">
        <v>1</v>
      </c>
      <c r="AK169">
        <v>69</v>
      </c>
      <c r="AL169" s="59" t="s">
        <v>845</v>
      </c>
      <c r="AM169" s="59" t="s">
        <v>13</v>
      </c>
      <c r="AN169">
        <v>42999</v>
      </c>
      <c r="AQ169" t="str">
        <f t="shared" si="9"/>
        <v>Darnassus</v>
      </c>
      <c r="AR169">
        <f t="shared" si="10"/>
        <v>42999</v>
      </c>
      <c r="AS169" t="str">
        <f>VLOOKUP(AR169,tableaux!$G$15:$J$23,2,TRUE)</f>
        <v>max.</v>
      </c>
      <c r="AT169" s="31" t="str">
        <f>CONCATENATE(AR169-VLOOKUP(AS169,tableaux!$H$15:$K$23,4,FALSE),VLOOKUP(AS169,tableaux!$H$15:$J$23,3,FALSE))</f>
        <v>999/1000</v>
      </c>
    </row>
    <row r="170" spans="1:46" ht="12.75">
      <c r="A170" s="2" t="s">
        <v>345</v>
      </c>
      <c r="B170">
        <v>1</v>
      </c>
      <c r="C170" s="59" t="s">
        <v>604</v>
      </c>
      <c r="D170" s="59" t="s">
        <v>792</v>
      </c>
      <c r="E170" s="59" t="s">
        <v>783</v>
      </c>
      <c r="F170" s="59" t="s">
        <v>607</v>
      </c>
      <c r="G170" s="59" t="s">
        <v>607</v>
      </c>
      <c r="H170" s="59" t="s">
        <v>995</v>
      </c>
      <c r="I170" s="59" t="s">
        <v>608</v>
      </c>
      <c r="J170" s="59" t="s">
        <v>996</v>
      </c>
      <c r="K170" s="59" t="s">
        <v>243</v>
      </c>
      <c r="L170">
        <v>2</v>
      </c>
      <c r="M170" s="59" t="s">
        <v>997</v>
      </c>
      <c r="N170" s="59" t="s">
        <v>67</v>
      </c>
      <c r="O170">
        <v>0</v>
      </c>
      <c r="P170" s="59" t="s">
        <v>615</v>
      </c>
      <c r="Q170">
        <v>0</v>
      </c>
      <c r="R170" s="59"/>
      <c r="S170">
        <v>80</v>
      </c>
      <c r="T170" s="59" t="s">
        <v>345</v>
      </c>
      <c r="U170">
        <v>2025</v>
      </c>
      <c r="V170" s="59"/>
      <c r="W170" s="59" t="s">
        <v>230</v>
      </c>
      <c r="X170">
        <v>3</v>
      </c>
      <c r="Y170" s="59" t="s">
        <v>614</v>
      </c>
      <c r="Z170" s="59"/>
      <c r="AA170">
        <v>115</v>
      </c>
      <c r="AB170">
        <v>1</v>
      </c>
      <c r="AC170">
        <v>1118</v>
      </c>
      <c r="AD170" s="59" t="s">
        <v>796</v>
      </c>
      <c r="AE170" s="59" t="s">
        <v>59</v>
      </c>
      <c r="AF170">
        <v>469</v>
      </c>
      <c r="AG170" s="59" t="s">
        <v>819</v>
      </c>
      <c r="AH170" s="59" t="s">
        <v>67</v>
      </c>
      <c r="AI170">
        <v>3300</v>
      </c>
      <c r="AJ170">
        <v>1</v>
      </c>
      <c r="AK170">
        <v>72</v>
      </c>
      <c r="AL170" s="59" t="s">
        <v>846</v>
      </c>
      <c r="AM170" s="59" t="s">
        <v>14</v>
      </c>
      <c r="AN170">
        <v>39716</v>
      </c>
      <c r="AQ170" t="str">
        <f t="shared" si="9"/>
        <v>Hurlevent</v>
      </c>
      <c r="AR170">
        <f t="shared" si="10"/>
        <v>39716</v>
      </c>
      <c r="AS170" t="str">
        <f>VLOOKUP(AR170,tableaux!$G$15:$J$23,2,TRUE)</f>
        <v>Révéré</v>
      </c>
      <c r="AT170" s="31" t="str">
        <f>CONCATENATE(AR170-VLOOKUP(AS170,tableaux!$H$15:$K$23,4,FALSE),VLOOKUP(AS170,tableaux!$H$15:$J$23,3,FALSE))</f>
        <v>18716/21000</v>
      </c>
    </row>
    <row r="171" spans="1:46" ht="12.75">
      <c r="A171" s="2" t="s">
        <v>345</v>
      </c>
      <c r="B171">
        <v>1</v>
      </c>
      <c r="C171" s="59" t="s">
        <v>604</v>
      </c>
      <c r="D171" s="59" t="s">
        <v>792</v>
      </c>
      <c r="E171" s="59" t="s">
        <v>783</v>
      </c>
      <c r="F171" s="59" t="s">
        <v>607</v>
      </c>
      <c r="G171" s="59" t="s">
        <v>607</v>
      </c>
      <c r="H171" s="59" t="s">
        <v>995</v>
      </c>
      <c r="I171" s="59" t="s">
        <v>608</v>
      </c>
      <c r="J171" s="59" t="s">
        <v>996</v>
      </c>
      <c r="K171" s="59" t="s">
        <v>243</v>
      </c>
      <c r="L171">
        <v>2</v>
      </c>
      <c r="M171" s="59" t="s">
        <v>997</v>
      </c>
      <c r="N171" s="59" t="s">
        <v>67</v>
      </c>
      <c r="O171">
        <v>0</v>
      </c>
      <c r="P171" s="59" t="s">
        <v>615</v>
      </c>
      <c r="Q171">
        <v>0</v>
      </c>
      <c r="R171" s="59"/>
      <c r="S171">
        <v>80</v>
      </c>
      <c r="T171" s="59" t="s">
        <v>345</v>
      </c>
      <c r="U171">
        <v>2025</v>
      </c>
      <c r="V171" s="59"/>
      <c r="W171" s="59" t="s">
        <v>230</v>
      </c>
      <c r="X171">
        <v>3</v>
      </c>
      <c r="Y171" s="59" t="s">
        <v>614</v>
      </c>
      <c r="Z171" s="59"/>
      <c r="AA171">
        <v>115</v>
      </c>
      <c r="AB171">
        <v>1</v>
      </c>
      <c r="AC171">
        <v>1118</v>
      </c>
      <c r="AD171" s="59" t="s">
        <v>796</v>
      </c>
      <c r="AE171" s="59" t="s">
        <v>59</v>
      </c>
      <c r="AF171">
        <v>469</v>
      </c>
      <c r="AG171" s="59" t="s">
        <v>819</v>
      </c>
      <c r="AH171" s="59" t="s">
        <v>67</v>
      </c>
      <c r="AI171">
        <v>3300</v>
      </c>
      <c r="AJ171">
        <v>1</v>
      </c>
      <c r="AK171">
        <v>54</v>
      </c>
      <c r="AL171" s="59" t="s">
        <v>847</v>
      </c>
      <c r="AM171" s="59" t="s">
        <v>11</v>
      </c>
      <c r="AN171">
        <v>40261</v>
      </c>
      <c r="AQ171" t="str">
        <f t="shared" si="9"/>
        <v>Exilés de Gnomeregan</v>
      </c>
      <c r="AR171">
        <f t="shared" si="10"/>
        <v>40261</v>
      </c>
      <c r="AS171" t="str">
        <f>VLOOKUP(AR171,tableaux!$G$15:$J$23,2,TRUE)</f>
        <v>Révéré</v>
      </c>
      <c r="AT171" s="31" t="str">
        <f>CONCATENATE(AR171-VLOOKUP(AS171,tableaux!$H$15:$K$23,4,FALSE),VLOOKUP(AS171,tableaux!$H$15:$J$23,3,FALSE))</f>
        <v>19261/21000</v>
      </c>
    </row>
    <row r="172" spans="1:46" ht="12.75">
      <c r="A172" s="2" t="s">
        <v>345</v>
      </c>
      <c r="B172">
        <v>1</v>
      </c>
      <c r="C172" s="59" t="s">
        <v>604</v>
      </c>
      <c r="D172" s="59" t="s">
        <v>792</v>
      </c>
      <c r="E172" s="59" t="s">
        <v>783</v>
      </c>
      <c r="F172" s="59" t="s">
        <v>607</v>
      </c>
      <c r="G172" s="59" t="s">
        <v>607</v>
      </c>
      <c r="H172" s="59" t="s">
        <v>995</v>
      </c>
      <c r="I172" s="59" t="s">
        <v>608</v>
      </c>
      <c r="J172" s="59" t="s">
        <v>996</v>
      </c>
      <c r="K172" s="59" t="s">
        <v>243</v>
      </c>
      <c r="L172">
        <v>2</v>
      </c>
      <c r="M172" s="59" t="s">
        <v>997</v>
      </c>
      <c r="N172" s="59" t="s">
        <v>67</v>
      </c>
      <c r="O172">
        <v>0</v>
      </c>
      <c r="P172" s="59" t="s">
        <v>615</v>
      </c>
      <c r="Q172">
        <v>0</v>
      </c>
      <c r="R172" s="59"/>
      <c r="S172">
        <v>80</v>
      </c>
      <c r="T172" s="59" t="s">
        <v>345</v>
      </c>
      <c r="U172">
        <v>2025</v>
      </c>
      <c r="V172" s="59"/>
      <c r="W172" s="59" t="s">
        <v>230</v>
      </c>
      <c r="X172">
        <v>3</v>
      </c>
      <c r="Y172" s="59" t="s">
        <v>614</v>
      </c>
      <c r="Z172" s="59"/>
      <c r="AA172">
        <v>115</v>
      </c>
      <c r="AB172">
        <v>1</v>
      </c>
      <c r="AC172">
        <v>1118</v>
      </c>
      <c r="AD172" s="59" t="s">
        <v>796</v>
      </c>
      <c r="AE172" s="59" t="s">
        <v>59</v>
      </c>
      <c r="AF172">
        <v>469</v>
      </c>
      <c r="AG172" s="59" t="s">
        <v>819</v>
      </c>
      <c r="AH172" s="59" t="s">
        <v>67</v>
      </c>
      <c r="AI172">
        <v>3300</v>
      </c>
      <c r="AJ172">
        <v>1</v>
      </c>
      <c r="AK172">
        <v>47</v>
      </c>
      <c r="AL172" s="59" t="s">
        <v>848</v>
      </c>
      <c r="AM172" s="59" t="s">
        <v>10</v>
      </c>
      <c r="AN172">
        <v>42999</v>
      </c>
      <c r="AQ172" t="str">
        <f t="shared" si="9"/>
        <v>Forgefer</v>
      </c>
      <c r="AR172">
        <f t="shared" si="10"/>
        <v>42999</v>
      </c>
      <c r="AS172" t="str">
        <f>VLOOKUP(AR172,tableaux!$G$15:$J$23,2,TRUE)</f>
        <v>max.</v>
      </c>
      <c r="AT172" s="31" t="str">
        <f>CONCATENATE(AR172-VLOOKUP(AS172,tableaux!$H$15:$K$23,4,FALSE),VLOOKUP(AS172,tableaux!$H$15:$J$23,3,FALSE))</f>
        <v>999/1000</v>
      </c>
    </row>
    <row r="173" spans="1:46" ht="12.75">
      <c r="A173" s="2" t="s">
        <v>345</v>
      </c>
      <c r="B173">
        <v>1</v>
      </c>
      <c r="C173" s="59" t="s">
        <v>604</v>
      </c>
      <c r="D173" s="59" t="s">
        <v>792</v>
      </c>
      <c r="E173" s="59" t="s">
        <v>783</v>
      </c>
      <c r="F173" s="59" t="s">
        <v>607</v>
      </c>
      <c r="G173" s="59" t="s">
        <v>607</v>
      </c>
      <c r="H173" s="59" t="s">
        <v>995</v>
      </c>
      <c r="I173" s="59" t="s">
        <v>608</v>
      </c>
      <c r="J173" s="59" t="s">
        <v>996</v>
      </c>
      <c r="K173" s="59" t="s">
        <v>243</v>
      </c>
      <c r="L173">
        <v>2</v>
      </c>
      <c r="M173" s="59" t="s">
        <v>997</v>
      </c>
      <c r="N173" s="59" t="s">
        <v>67</v>
      </c>
      <c r="O173">
        <v>0</v>
      </c>
      <c r="P173" s="59" t="s">
        <v>615</v>
      </c>
      <c r="Q173">
        <v>0</v>
      </c>
      <c r="R173" s="59"/>
      <c r="S173">
        <v>80</v>
      </c>
      <c r="T173" s="59" t="s">
        <v>345</v>
      </c>
      <c r="U173">
        <v>2025</v>
      </c>
      <c r="V173" s="59"/>
      <c r="W173" s="59" t="s">
        <v>230</v>
      </c>
      <c r="X173">
        <v>3</v>
      </c>
      <c r="Y173" s="59" t="s">
        <v>614</v>
      </c>
      <c r="Z173" s="59"/>
      <c r="AA173">
        <v>115</v>
      </c>
      <c r="AB173">
        <v>1</v>
      </c>
      <c r="AC173">
        <v>1118</v>
      </c>
      <c r="AD173" s="59" t="s">
        <v>796</v>
      </c>
      <c r="AE173" s="59" t="s">
        <v>59</v>
      </c>
      <c r="AF173">
        <v>749</v>
      </c>
      <c r="AG173" s="59" t="s">
        <v>821</v>
      </c>
      <c r="AH173" s="59" t="s">
        <v>35</v>
      </c>
      <c r="AI173">
        <v>100</v>
      </c>
      <c r="AL173" s="59"/>
      <c r="AM173" s="59"/>
      <c r="AQ173" t="str">
        <f t="shared" si="9"/>
        <v>Les Hydraxiens</v>
      </c>
      <c r="AR173">
        <f t="shared" si="10"/>
        <v>100</v>
      </c>
      <c r="AS173" t="str">
        <f>VLOOKUP(AR173,tableaux!$G$15:$J$23,2,TRUE)</f>
        <v>Neutre</v>
      </c>
      <c r="AT173" s="31" t="str">
        <f>CONCATENATE(AR173-VLOOKUP(AS173,tableaux!$H$15:$K$23,4,FALSE),VLOOKUP(AS173,tableaux!$H$15:$J$23,3,FALSE))</f>
        <v>100/3000</v>
      </c>
    </row>
    <row r="174" spans="1:46" ht="12.75">
      <c r="A174" s="2" t="s">
        <v>345</v>
      </c>
      <c r="B174">
        <v>1</v>
      </c>
      <c r="C174" s="59" t="s">
        <v>604</v>
      </c>
      <c r="D174" s="59" t="s">
        <v>792</v>
      </c>
      <c r="E174" s="59" t="s">
        <v>783</v>
      </c>
      <c r="F174" s="59" t="s">
        <v>607</v>
      </c>
      <c r="G174" s="59" t="s">
        <v>607</v>
      </c>
      <c r="H174" s="59" t="s">
        <v>995</v>
      </c>
      <c r="I174" s="59" t="s">
        <v>608</v>
      </c>
      <c r="J174" s="59" t="s">
        <v>996</v>
      </c>
      <c r="K174" s="59" t="s">
        <v>243</v>
      </c>
      <c r="L174">
        <v>2</v>
      </c>
      <c r="M174" s="59" t="s">
        <v>997</v>
      </c>
      <c r="N174" s="59" t="s">
        <v>67</v>
      </c>
      <c r="O174">
        <v>0</v>
      </c>
      <c r="P174" s="59" t="s">
        <v>615</v>
      </c>
      <c r="Q174">
        <v>0</v>
      </c>
      <c r="R174" s="59"/>
      <c r="S174">
        <v>80</v>
      </c>
      <c r="T174" s="59" t="s">
        <v>345</v>
      </c>
      <c r="U174">
        <v>2025</v>
      </c>
      <c r="V174" s="59"/>
      <c r="W174" s="59" t="s">
        <v>230</v>
      </c>
      <c r="X174">
        <v>3</v>
      </c>
      <c r="Y174" s="59" t="s">
        <v>614</v>
      </c>
      <c r="Z174" s="59"/>
      <c r="AA174">
        <v>115</v>
      </c>
      <c r="AB174">
        <v>1</v>
      </c>
      <c r="AC174">
        <v>1118</v>
      </c>
      <c r="AD174" s="59" t="s">
        <v>796</v>
      </c>
      <c r="AE174" s="59" t="s">
        <v>59</v>
      </c>
      <c r="AF174">
        <v>92</v>
      </c>
      <c r="AG174" s="59" t="s">
        <v>912</v>
      </c>
      <c r="AH174" s="59" t="s">
        <v>61</v>
      </c>
      <c r="AI174">
        <v>3483</v>
      </c>
      <c r="AL174" s="59"/>
      <c r="AM174" s="59"/>
      <c r="AQ174" t="str">
        <f t="shared" si="9"/>
        <v>Centaures (Gelkis)</v>
      </c>
      <c r="AR174">
        <f t="shared" si="10"/>
        <v>3483</v>
      </c>
      <c r="AS174" t="str">
        <f>VLOOKUP(AR174,tableaux!$G$15:$J$23,2,TRUE)</f>
        <v>Amical</v>
      </c>
      <c r="AT174" s="31" t="str">
        <f>CONCATENATE(AR174-VLOOKUP(AS174,tableaux!$H$15:$K$23,4,FALSE),VLOOKUP(AS174,tableaux!$H$15:$J$23,3,FALSE))</f>
        <v>483/6000</v>
      </c>
    </row>
    <row r="175" spans="1:46" ht="12.75">
      <c r="A175" s="2" t="s">
        <v>345</v>
      </c>
      <c r="B175">
        <v>1</v>
      </c>
      <c r="C175" s="59" t="s">
        <v>604</v>
      </c>
      <c r="D175" s="59" t="s">
        <v>792</v>
      </c>
      <c r="E175" s="59" t="s">
        <v>783</v>
      </c>
      <c r="F175" s="59" t="s">
        <v>607</v>
      </c>
      <c r="G175" s="59" t="s">
        <v>607</v>
      </c>
      <c r="H175" s="59" t="s">
        <v>995</v>
      </c>
      <c r="I175" s="59" t="s">
        <v>608</v>
      </c>
      <c r="J175" s="59" t="s">
        <v>996</v>
      </c>
      <c r="K175" s="59" t="s">
        <v>243</v>
      </c>
      <c r="L175">
        <v>2</v>
      </c>
      <c r="M175" s="59" t="s">
        <v>997</v>
      </c>
      <c r="N175" s="59" t="s">
        <v>67</v>
      </c>
      <c r="O175">
        <v>0</v>
      </c>
      <c r="P175" s="59" t="s">
        <v>615</v>
      </c>
      <c r="Q175">
        <v>0</v>
      </c>
      <c r="R175" s="59"/>
      <c r="S175">
        <v>80</v>
      </c>
      <c r="T175" s="59" t="s">
        <v>345</v>
      </c>
      <c r="U175">
        <v>2025</v>
      </c>
      <c r="V175" s="59"/>
      <c r="W175" s="59" t="s">
        <v>230</v>
      </c>
      <c r="X175">
        <v>3</v>
      </c>
      <c r="Y175" s="59" t="s">
        <v>614</v>
      </c>
      <c r="Z175" s="59"/>
      <c r="AA175">
        <v>115</v>
      </c>
      <c r="AB175">
        <v>1</v>
      </c>
      <c r="AC175">
        <v>1118</v>
      </c>
      <c r="AD175" s="59" t="s">
        <v>796</v>
      </c>
      <c r="AE175" s="59" t="s">
        <v>59</v>
      </c>
      <c r="AF175">
        <v>270</v>
      </c>
      <c r="AG175" s="59" t="s">
        <v>824</v>
      </c>
      <c r="AH175" s="59" t="s">
        <v>37</v>
      </c>
      <c r="AI175">
        <v>0</v>
      </c>
      <c r="AL175" s="59"/>
      <c r="AM175" s="59"/>
      <c r="AQ175" t="str">
        <f t="shared" si="9"/>
        <v>Tribu Zandalar</v>
      </c>
      <c r="AR175">
        <f t="shared" si="10"/>
        <v>0</v>
      </c>
      <c r="AS175" t="str">
        <f>VLOOKUP(AR175,tableaux!$G$15:$J$23,2,TRUE)</f>
        <v>Neutre</v>
      </c>
      <c r="AT175" s="31" t="str">
        <f>CONCATENATE(AR175-VLOOKUP(AS175,tableaux!$H$15:$K$23,4,FALSE),VLOOKUP(AS175,tableaux!$H$15:$J$23,3,FALSE))</f>
        <v>0/3000</v>
      </c>
    </row>
    <row r="176" spans="1:46" ht="12.75">
      <c r="A176" s="2" t="s">
        <v>345</v>
      </c>
      <c r="B176">
        <v>1</v>
      </c>
      <c r="C176" s="59" t="s">
        <v>604</v>
      </c>
      <c r="D176" s="59" t="s">
        <v>792</v>
      </c>
      <c r="E176" s="59" t="s">
        <v>783</v>
      </c>
      <c r="F176" s="59" t="s">
        <v>607</v>
      </c>
      <c r="G176" s="59" t="s">
        <v>607</v>
      </c>
      <c r="H176" s="59" t="s">
        <v>995</v>
      </c>
      <c r="I176" s="59" t="s">
        <v>608</v>
      </c>
      <c r="J176" s="59" t="s">
        <v>996</v>
      </c>
      <c r="K176" s="59" t="s">
        <v>243</v>
      </c>
      <c r="L176">
        <v>2</v>
      </c>
      <c r="M176" s="59" t="s">
        <v>997</v>
      </c>
      <c r="N176" s="59" t="s">
        <v>67</v>
      </c>
      <c r="O176">
        <v>0</v>
      </c>
      <c r="P176" s="59" t="s">
        <v>615</v>
      </c>
      <c r="Q176">
        <v>0</v>
      </c>
      <c r="R176" s="59"/>
      <c r="S176">
        <v>80</v>
      </c>
      <c r="T176" s="59" t="s">
        <v>345</v>
      </c>
      <c r="U176">
        <v>2025</v>
      </c>
      <c r="V176" s="59"/>
      <c r="W176" s="59" t="s">
        <v>230</v>
      </c>
      <c r="X176">
        <v>3</v>
      </c>
      <c r="Y176" s="59" t="s">
        <v>614</v>
      </c>
      <c r="Z176" s="59"/>
      <c r="AA176">
        <v>115</v>
      </c>
      <c r="AB176">
        <v>1</v>
      </c>
      <c r="AC176">
        <v>1118</v>
      </c>
      <c r="AD176" s="59" t="s">
        <v>796</v>
      </c>
      <c r="AE176" s="59" t="s">
        <v>59</v>
      </c>
      <c r="AF176">
        <v>59</v>
      </c>
      <c r="AG176" s="59" t="s">
        <v>825</v>
      </c>
      <c r="AH176" s="59" t="s">
        <v>38</v>
      </c>
      <c r="AI176">
        <v>1500</v>
      </c>
      <c r="AL176" s="59"/>
      <c r="AM176" s="59"/>
      <c r="AQ176" t="str">
        <f t="shared" si="9"/>
        <v>Confrérie du thorium</v>
      </c>
      <c r="AR176">
        <f t="shared" si="10"/>
        <v>1500</v>
      </c>
      <c r="AS176" t="str">
        <f>VLOOKUP(AR176,tableaux!$G$15:$J$23,2,TRUE)</f>
        <v>Neutre</v>
      </c>
      <c r="AT176" s="31" t="str">
        <f>CONCATENATE(AR176-VLOOKUP(AS176,tableaux!$H$15:$K$23,4,FALSE),VLOOKUP(AS176,tableaux!$H$15:$J$23,3,FALSE))</f>
        <v>1500/3000</v>
      </c>
    </row>
    <row r="177" spans="1:46" ht="12.75">
      <c r="A177" s="2" t="s">
        <v>345</v>
      </c>
      <c r="B177">
        <v>1</v>
      </c>
      <c r="C177" s="59" t="s">
        <v>604</v>
      </c>
      <c r="D177" s="59" t="s">
        <v>792</v>
      </c>
      <c r="E177" s="59" t="s">
        <v>783</v>
      </c>
      <c r="F177" s="59" t="s">
        <v>607</v>
      </c>
      <c r="G177" s="59" t="s">
        <v>607</v>
      </c>
      <c r="H177" s="59" t="s">
        <v>995</v>
      </c>
      <c r="I177" s="59" t="s">
        <v>608</v>
      </c>
      <c r="J177" s="59" t="s">
        <v>996</v>
      </c>
      <c r="K177" s="59" t="s">
        <v>243</v>
      </c>
      <c r="L177">
        <v>2</v>
      </c>
      <c r="M177" s="59" t="s">
        <v>997</v>
      </c>
      <c r="N177" s="59" t="s">
        <v>67</v>
      </c>
      <c r="O177">
        <v>0</v>
      </c>
      <c r="P177" s="59" t="s">
        <v>615</v>
      </c>
      <c r="Q177">
        <v>0</v>
      </c>
      <c r="R177" s="59"/>
      <c r="S177">
        <v>80</v>
      </c>
      <c r="T177" s="59" t="s">
        <v>345</v>
      </c>
      <c r="U177">
        <v>2025</v>
      </c>
      <c r="V177" s="59"/>
      <c r="W177" s="59" t="s">
        <v>230</v>
      </c>
      <c r="X177">
        <v>3</v>
      </c>
      <c r="Y177" s="59" t="s">
        <v>614</v>
      </c>
      <c r="Z177" s="59"/>
      <c r="AA177">
        <v>115</v>
      </c>
      <c r="AB177">
        <v>1</v>
      </c>
      <c r="AC177">
        <v>1118</v>
      </c>
      <c r="AD177" s="59" t="s">
        <v>796</v>
      </c>
      <c r="AE177" s="59" t="s">
        <v>59</v>
      </c>
      <c r="AF177">
        <v>576</v>
      </c>
      <c r="AG177" s="59" t="s">
        <v>823</v>
      </c>
      <c r="AH177" s="59" t="s">
        <v>36</v>
      </c>
      <c r="AI177">
        <v>-2686</v>
      </c>
      <c r="AL177" s="59"/>
      <c r="AM177" s="59"/>
      <c r="AQ177" t="str">
        <f t="shared" si="9"/>
        <v>Les Grumegueules</v>
      </c>
      <c r="AR177">
        <f t="shared" si="10"/>
        <v>-2686</v>
      </c>
      <c r="AS177" t="str">
        <f>VLOOKUP(AR177,tableaux!$G$15:$J$23,2,TRUE)</f>
        <v>Inamical</v>
      </c>
      <c r="AT177" s="31" t="str">
        <f>CONCATENATE(AR177-VLOOKUP(AS177,tableaux!$H$15:$K$23,4,FALSE),VLOOKUP(AS177,tableaux!$H$15:$J$23,3,FALSE))</f>
        <v>314/6000</v>
      </c>
    </row>
    <row r="178" spans="2:46" ht="12.75">
      <c r="B178">
        <v>1</v>
      </c>
      <c r="C178" s="59" t="s">
        <v>604</v>
      </c>
      <c r="D178" s="59" t="s">
        <v>792</v>
      </c>
      <c r="E178" s="59" t="s">
        <v>783</v>
      </c>
      <c r="F178" s="59" t="s">
        <v>607</v>
      </c>
      <c r="G178" s="59" t="s">
        <v>607</v>
      </c>
      <c r="H178" s="59" t="s">
        <v>995</v>
      </c>
      <c r="I178" s="59" t="s">
        <v>608</v>
      </c>
      <c r="J178" s="59" t="s">
        <v>996</v>
      </c>
      <c r="K178" s="59" t="s">
        <v>243</v>
      </c>
      <c r="L178">
        <v>2</v>
      </c>
      <c r="M178" s="59" t="s">
        <v>997</v>
      </c>
      <c r="N178" s="59" t="s">
        <v>67</v>
      </c>
      <c r="O178">
        <v>0</v>
      </c>
      <c r="P178" s="59" t="s">
        <v>615</v>
      </c>
      <c r="Q178">
        <v>0</v>
      </c>
      <c r="R178" s="59"/>
      <c r="S178">
        <v>80</v>
      </c>
      <c r="T178" s="59" t="s">
        <v>345</v>
      </c>
      <c r="U178">
        <v>2025</v>
      </c>
      <c r="V178" s="59"/>
      <c r="W178" s="59" t="s">
        <v>230</v>
      </c>
      <c r="X178">
        <v>3</v>
      </c>
      <c r="Y178" s="59" t="s">
        <v>614</v>
      </c>
      <c r="Z178" s="59"/>
      <c r="AA178">
        <v>115</v>
      </c>
      <c r="AB178">
        <v>1</v>
      </c>
      <c r="AC178">
        <v>1118</v>
      </c>
      <c r="AD178" s="59" t="s">
        <v>796</v>
      </c>
      <c r="AE178" s="59" t="s">
        <v>59</v>
      </c>
      <c r="AF178">
        <v>87</v>
      </c>
      <c r="AG178" s="59" t="s">
        <v>827</v>
      </c>
      <c r="AH178" s="59" t="s">
        <v>62</v>
      </c>
      <c r="AI178">
        <v>-7900</v>
      </c>
      <c r="AL178" s="59"/>
      <c r="AM178" s="59"/>
      <c r="AQ178" t="str">
        <f t="shared" si="9"/>
        <v>La Voile sanglante</v>
      </c>
      <c r="AR178">
        <f t="shared" si="10"/>
        <v>-7900</v>
      </c>
      <c r="AS178" t="str">
        <f>VLOOKUP(AR178,tableaux!$G$15:$J$23,2,TRUE)</f>
        <v>Haï</v>
      </c>
      <c r="AT178" s="31" t="str">
        <f>CONCATENATE(AR178-VLOOKUP(AS178,tableaux!$H$15:$K$23,4,FALSE),VLOOKUP(AS178,tableaux!$H$15:$J$23,3,FALSE))</f>
        <v>31100/36000</v>
      </c>
    </row>
    <row r="179" spans="2:46" ht="12.75">
      <c r="B179">
        <v>1</v>
      </c>
      <c r="C179" s="59" t="s">
        <v>604</v>
      </c>
      <c r="D179" s="59" t="s">
        <v>792</v>
      </c>
      <c r="E179" s="59" t="s">
        <v>783</v>
      </c>
      <c r="F179" s="59" t="s">
        <v>607</v>
      </c>
      <c r="G179" s="59" t="s">
        <v>607</v>
      </c>
      <c r="H179" s="59" t="s">
        <v>995</v>
      </c>
      <c r="I179" s="59" t="s">
        <v>608</v>
      </c>
      <c r="J179" s="59" t="s">
        <v>996</v>
      </c>
      <c r="K179" s="59" t="s">
        <v>243</v>
      </c>
      <c r="L179">
        <v>2</v>
      </c>
      <c r="M179" s="59" t="s">
        <v>997</v>
      </c>
      <c r="N179" s="59" t="s">
        <v>67</v>
      </c>
      <c r="O179">
        <v>0</v>
      </c>
      <c r="P179" s="59" t="s">
        <v>615</v>
      </c>
      <c r="Q179">
        <v>0</v>
      </c>
      <c r="R179" s="59"/>
      <c r="S179">
        <v>80</v>
      </c>
      <c r="T179" s="59" t="s">
        <v>345</v>
      </c>
      <c r="U179">
        <v>2025</v>
      </c>
      <c r="V179" s="59"/>
      <c r="W179" s="59" t="s">
        <v>230</v>
      </c>
      <c r="X179">
        <v>3</v>
      </c>
      <c r="Y179" s="59" t="s">
        <v>614</v>
      </c>
      <c r="Z179" s="59"/>
      <c r="AA179">
        <v>115</v>
      </c>
      <c r="AB179">
        <v>1</v>
      </c>
      <c r="AC179">
        <v>1118</v>
      </c>
      <c r="AD179" s="59" t="s">
        <v>796</v>
      </c>
      <c r="AE179" s="59" t="s">
        <v>59</v>
      </c>
      <c r="AF179">
        <v>891</v>
      </c>
      <c r="AG179" s="59" t="s">
        <v>826</v>
      </c>
      <c r="AH179" s="59" t="s">
        <v>68</v>
      </c>
      <c r="AJ179">
        <v>1</v>
      </c>
      <c r="AK179">
        <v>509</v>
      </c>
      <c r="AL179" s="59" t="s">
        <v>850</v>
      </c>
      <c r="AM179" s="59" t="s">
        <v>17</v>
      </c>
      <c r="AN179">
        <v>80</v>
      </c>
      <c r="AQ179" s="2" t="s">
        <v>67</v>
      </c>
      <c r="AR179">
        <f>VLOOKUP(AQ179,$AI$120:$AO$137,2,FALSE)</f>
        <v>8976</v>
      </c>
      <c r="AS179" t="str">
        <f>VLOOKUP(AR179,tableaux!$G$15:$J$23,2,TRUE)</f>
        <v>Amical</v>
      </c>
      <c r="AT179" s="31" t="str">
        <f>CONCATENATE(AR179-VLOOKUP(AS179,tableaux!$H$15:$K$23,4,FALSE),VLOOKUP(AS179,tableaux!$H$15:$J$23,3,FALSE))</f>
        <v>5976/6000</v>
      </c>
    </row>
    <row r="180" spans="2:46" ht="12.75">
      <c r="B180">
        <v>1</v>
      </c>
      <c r="C180" s="59" t="s">
        <v>604</v>
      </c>
      <c r="D180" s="59" t="s">
        <v>792</v>
      </c>
      <c r="E180" s="59" t="s">
        <v>783</v>
      </c>
      <c r="F180" s="59" t="s">
        <v>607</v>
      </c>
      <c r="G180" s="59" t="s">
        <v>607</v>
      </c>
      <c r="H180" s="59" t="s">
        <v>995</v>
      </c>
      <c r="I180" s="59" t="s">
        <v>608</v>
      </c>
      <c r="J180" s="59" t="s">
        <v>996</v>
      </c>
      <c r="K180" s="59" t="s">
        <v>243</v>
      </c>
      <c r="L180">
        <v>2</v>
      </c>
      <c r="M180" s="59" t="s">
        <v>997</v>
      </c>
      <c r="N180" s="59" t="s">
        <v>67</v>
      </c>
      <c r="O180">
        <v>0</v>
      </c>
      <c r="P180" s="59" t="s">
        <v>615</v>
      </c>
      <c r="Q180">
        <v>0</v>
      </c>
      <c r="R180" s="59"/>
      <c r="S180">
        <v>80</v>
      </c>
      <c r="T180" s="59" t="s">
        <v>345</v>
      </c>
      <c r="U180">
        <v>2025</v>
      </c>
      <c r="V180" s="59"/>
      <c r="W180" s="59" t="s">
        <v>230</v>
      </c>
      <c r="X180">
        <v>3</v>
      </c>
      <c r="Y180" s="59" t="s">
        <v>614</v>
      </c>
      <c r="Z180" s="59"/>
      <c r="AA180">
        <v>115</v>
      </c>
      <c r="AB180">
        <v>1</v>
      </c>
      <c r="AC180">
        <v>1118</v>
      </c>
      <c r="AD180" s="59" t="s">
        <v>796</v>
      </c>
      <c r="AE180" s="59" t="s">
        <v>59</v>
      </c>
      <c r="AF180">
        <v>891</v>
      </c>
      <c r="AG180" s="59" t="s">
        <v>826</v>
      </c>
      <c r="AH180" s="59" t="s">
        <v>68</v>
      </c>
      <c r="AJ180">
        <v>1</v>
      </c>
      <c r="AK180">
        <v>890</v>
      </c>
      <c r="AL180" s="59" t="s">
        <v>851</v>
      </c>
      <c r="AM180" s="59" t="s">
        <v>18</v>
      </c>
      <c r="AN180">
        <v>105</v>
      </c>
      <c r="AQ180" s="2" t="s">
        <v>45</v>
      </c>
      <c r="AR180" t="e">
        <f>VLOOKUP(AQ180,$AI$120:$AO$137,2,FALSE)</f>
        <v>#N/A</v>
      </c>
      <c r="AS180" t="e">
        <f>VLOOKUP(AR180,tableaux!$G$15:$J$23,2,TRUE)</f>
        <v>#N/A</v>
      </c>
      <c r="AT180" s="31" t="e">
        <f>CONCATENATE(AR180-VLOOKUP(AS180,tableaux!$H$15:$K$23,4,FALSE),VLOOKUP(AS180,tableaux!$H$15:$J$23,3,FALSE))</f>
        <v>#N/A</v>
      </c>
    </row>
    <row r="181" spans="2:40" ht="12.75">
      <c r="B181">
        <v>1</v>
      </c>
      <c r="C181" s="59" t="s">
        <v>604</v>
      </c>
      <c r="D181" s="59" t="s">
        <v>792</v>
      </c>
      <c r="E181" s="59" t="s">
        <v>783</v>
      </c>
      <c r="F181" s="59" t="s">
        <v>607</v>
      </c>
      <c r="G181" s="59" t="s">
        <v>607</v>
      </c>
      <c r="H181" s="59" t="s">
        <v>995</v>
      </c>
      <c r="I181" s="59" t="s">
        <v>608</v>
      </c>
      <c r="J181" s="59" t="s">
        <v>996</v>
      </c>
      <c r="K181" s="59" t="s">
        <v>243</v>
      </c>
      <c r="L181">
        <v>2</v>
      </c>
      <c r="M181" s="59" t="s">
        <v>997</v>
      </c>
      <c r="N181" s="59" t="s">
        <v>67</v>
      </c>
      <c r="O181">
        <v>0</v>
      </c>
      <c r="P181" s="59" t="s">
        <v>615</v>
      </c>
      <c r="Q181">
        <v>0</v>
      </c>
      <c r="R181" s="59"/>
      <c r="S181">
        <v>80</v>
      </c>
      <c r="T181" s="59" t="s">
        <v>345</v>
      </c>
      <c r="U181">
        <v>2025</v>
      </c>
      <c r="V181" s="59"/>
      <c r="W181" s="59" t="s">
        <v>230</v>
      </c>
      <c r="X181">
        <v>3</v>
      </c>
      <c r="Y181" s="59" t="s">
        <v>614</v>
      </c>
      <c r="Z181" s="59"/>
      <c r="AA181">
        <v>115</v>
      </c>
      <c r="AB181">
        <v>1</v>
      </c>
      <c r="AC181">
        <v>1118</v>
      </c>
      <c r="AD181" s="59" t="s">
        <v>796</v>
      </c>
      <c r="AE181" s="59" t="s">
        <v>59</v>
      </c>
      <c r="AF181">
        <v>891</v>
      </c>
      <c r="AG181" s="59" t="s">
        <v>826</v>
      </c>
      <c r="AH181" s="59" t="s">
        <v>68</v>
      </c>
      <c r="AJ181">
        <v>1</v>
      </c>
      <c r="AK181">
        <v>730</v>
      </c>
      <c r="AL181" s="59" t="s">
        <v>849</v>
      </c>
      <c r="AM181" s="59" t="s">
        <v>19</v>
      </c>
      <c r="AN181">
        <v>0</v>
      </c>
    </row>
    <row r="182" spans="2:39" ht="12.75">
      <c r="B182">
        <v>1</v>
      </c>
      <c r="C182" s="59" t="s">
        <v>604</v>
      </c>
      <c r="D182" s="59" t="s">
        <v>792</v>
      </c>
      <c r="E182" s="59" t="s">
        <v>783</v>
      </c>
      <c r="F182" s="59" t="s">
        <v>607</v>
      </c>
      <c r="G182" s="59" t="s">
        <v>607</v>
      </c>
      <c r="H182" s="59" t="s">
        <v>995</v>
      </c>
      <c r="I182" s="59" t="s">
        <v>608</v>
      </c>
      <c r="J182" s="59" t="s">
        <v>996</v>
      </c>
      <c r="K182" s="59" t="s">
        <v>243</v>
      </c>
      <c r="L182">
        <v>2</v>
      </c>
      <c r="M182" s="59" t="s">
        <v>997</v>
      </c>
      <c r="N182" s="59" t="s">
        <v>67</v>
      </c>
      <c r="O182">
        <v>0</v>
      </c>
      <c r="P182" s="59" t="s">
        <v>615</v>
      </c>
      <c r="Q182">
        <v>0</v>
      </c>
      <c r="R182" s="59"/>
      <c r="S182">
        <v>80</v>
      </c>
      <c r="T182" s="59" t="s">
        <v>345</v>
      </c>
      <c r="U182">
        <v>2025</v>
      </c>
      <c r="V182" s="59"/>
      <c r="W182" s="59" t="s">
        <v>230</v>
      </c>
      <c r="X182">
        <v>3</v>
      </c>
      <c r="Y182" s="59" t="s">
        <v>614</v>
      </c>
      <c r="Z182" s="59"/>
      <c r="AA182">
        <v>115</v>
      </c>
      <c r="AB182">
        <v>1</v>
      </c>
      <c r="AC182">
        <v>1118</v>
      </c>
      <c r="AD182" s="59" t="s">
        <v>796</v>
      </c>
      <c r="AE182" s="59" t="s">
        <v>59</v>
      </c>
      <c r="AF182">
        <v>93</v>
      </c>
      <c r="AG182" s="59" t="s">
        <v>913</v>
      </c>
      <c r="AH182" s="59" t="s">
        <v>63</v>
      </c>
      <c r="AI182">
        <v>-4675</v>
      </c>
      <c r="AL182" s="59"/>
      <c r="AM182" s="59"/>
    </row>
    <row r="183" spans="2:39" ht="12.75">
      <c r="B183">
        <v>1</v>
      </c>
      <c r="C183" s="59" t="s">
        <v>604</v>
      </c>
      <c r="D183" s="59" t="s">
        <v>792</v>
      </c>
      <c r="E183" s="59" t="s">
        <v>783</v>
      </c>
      <c r="F183" s="59" t="s">
        <v>607</v>
      </c>
      <c r="G183" s="59" t="s">
        <v>607</v>
      </c>
      <c r="H183" s="59" t="s">
        <v>995</v>
      </c>
      <c r="I183" s="59" t="s">
        <v>608</v>
      </c>
      <c r="J183" s="59" t="s">
        <v>996</v>
      </c>
      <c r="K183" s="59" t="s">
        <v>243</v>
      </c>
      <c r="L183">
        <v>2</v>
      </c>
      <c r="M183" s="59" t="s">
        <v>997</v>
      </c>
      <c r="N183" s="59" t="s">
        <v>67</v>
      </c>
      <c r="O183">
        <v>0</v>
      </c>
      <c r="P183" s="59" t="s">
        <v>615</v>
      </c>
      <c r="Q183">
        <v>0</v>
      </c>
      <c r="R183" s="59"/>
      <c r="S183">
        <v>80</v>
      </c>
      <c r="T183" s="59" t="s">
        <v>345</v>
      </c>
      <c r="U183">
        <v>2025</v>
      </c>
      <c r="V183" s="59"/>
      <c r="W183" s="59" t="s">
        <v>230</v>
      </c>
      <c r="X183">
        <v>3</v>
      </c>
      <c r="Y183" s="59" t="s">
        <v>614</v>
      </c>
      <c r="Z183" s="59"/>
      <c r="AA183">
        <v>115</v>
      </c>
      <c r="AB183">
        <v>1</v>
      </c>
      <c r="AC183">
        <v>1118</v>
      </c>
      <c r="AD183" s="59" t="s">
        <v>796</v>
      </c>
      <c r="AE183" s="59" t="s">
        <v>59</v>
      </c>
      <c r="AF183">
        <v>529</v>
      </c>
      <c r="AG183" s="59" t="s">
        <v>831</v>
      </c>
      <c r="AH183" s="59" t="s">
        <v>39</v>
      </c>
      <c r="AI183">
        <v>14197</v>
      </c>
      <c r="AL183" s="59"/>
      <c r="AM183" s="59"/>
    </row>
    <row r="184" spans="2:39" ht="12.75">
      <c r="B184">
        <v>1</v>
      </c>
      <c r="C184" s="59" t="s">
        <v>604</v>
      </c>
      <c r="D184" s="59" t="s">
        <v>792</v>
      </c>
      <c r="E184" s="59" t="s">
        <v>783</v>
      </c>
      <c r="F184" s="59" t="s">
        <v>607</v>
      </c>
      <c r="G184" s="59" t="s">
        <v>607</v>
      </c>
      <c r="H184" s="59" t="s">
        <v>995</v>
      </c>
      <c r="I184" s="59" t="s">
        <v>608</v>
      </c>
      <c r="J184" s="59" t="s">
        <v>996</v>
      </c>
      <c r="K184" s="59" t="s">
        <v>243</v>
      </c>
      <c r="L184">
        <v>2</v>
      </c>
      <c r="M184" s="59" t="s">
        <v>997</v>
      </c>
      <c r="N184" s="59" t="s">
        <v>67</v>
      </c>
      <c r="O184">
        <v>0</v>
      </c>
      <c r="P184" s="59" t="s">
        <v>615</v>
      </c>
      <c r="Q184">
        <v>0</v>
      </c>
      <c r="R184" s="59"/>
      <c r="S184">
        <v>80</v>
      </c>
      <c r="T184" s="59" t="s">
        <v>345</v>
      </c>
      <c r="U184">
        <v>2025</v>
      </c>
      <c r="V184" s="59"/>
      <c r="W184" s="59" t="s">
        <v>230</v>
      </c>
      <c r="X184">
        <v>3</v>
      </c>
      <c r="Y184" s="59" t="s">
        <v>614</v>
      </c>
      <c r="Z184" s="59"/>
      <c r="AA184">
        <v>115</v>
      </c>
      <c r="AB184">
        <v>1</v>
      </c>
      <c r="AC184">
        <v>1118</v>
      </c>
      <c r="AD184" s="59" t="s">
        <v>796</v>
      </c>
      <c r="AE184" s="59" t="s">
        <v>59</v>
      </c>
      <c r="AF184">
        <v>349</v>
      </c>
      <c r="AG184" s="59" t="s">
        <v>828</v>
      </c>
      <c r="AH184" s="59" t="s">
        <v>64</v>
      </c>
      <c r="AI184">
        <v>641</v>
      </c>
      <c r="AL184" s="59"/>
      <c r="AM184" s="59"/>
    </row>
    <row r="185" spans="2:40" ht="12.75">
      <c r="B185">
        <v>1</v>
      </c>
      <c r="C185" s="59" t="s">
        <v>604</v>
      </c>
      <c r="D185" s="59" t="s">
        <v>792</v>
      </c>
      <c r="E185" s="59" t="s">
        <v>783</v>
      </c>
      <c r="F185" s="59" t="s">
        <v>607</v>
      </c>
      <c r="G185" s="59" t="s">
        <v>607</v>
      </c>
      <c r="H185" s="59" t="s">
        <v>995</v>
      </c>
      <c r="I185" s="59" t="s">
        <v>608</v>
      </c>
      <c r="J185" s="59" t="s">
        <v>996</v>
      </c>
      <c r="K185" s="59" t="s">
        <v>243</v>
      </c>
      <c r="L185">
        <v>2</v>
      </c>
      <c r="M185" s="59" t="s">
        <v>997</v>
      </c>
      <c r="N185" s="59" t="s">
        <v>67</v>
      </c>
      <c r="O185">
        <v>0</v>
      </c>
      <c r="P185" s="59" t="s">
        <v>615</v>
      </c>
      <c r="Q185">
        <v>0</v>
      </c>
      <c r="R185" s="59"/>
      <c r="S185">
        <v>80</v>
      </c>
      <c r="T185" s="59" t="s">
        <v>345</v>
      </c>
      <c r="U185">
        <v>2025</v>
      </c>
      <c r="V185" s="59"/>
      <c r="W185" s="59" t="s">
        <v>230</v>
      </c>
      <c r="X185">
        <v>3</v>
      </c>
      <c r="Y185" s="59" t="s">
        <v>614</v>
      </c>
      <c r="Z185" s="59"/>
      <c r="AA185">
        <v>115</v>
      </c>
      <c r="AB185">
        <v>1</v>
      </c>
      <c r="AC185">
        <v>1118</v>
      </c>
      <c r="AD185" s="59" t="s">
        <v>796</v>
      </c>
      <c r="AE185" s="59" t="s">
        <v>59</v>
      </c>
      <c r="AF185">
        <v>169</v>
      </c>
      <c r="AG185" s="59" t="s">
        <v>830</v>
      </c>
      <c r="AH185" s="59" t="s">
        <v>69</v>
      </c>
      <c r="AJ185">
        <v>1</v>
      </c>
      <c r="AK185">
        <v>369</v>
      </c>
      <c r="AL185" s="59" t="s">
        <v>852</v>
      </c>
      <c r="AM185" s="59" t="s">
        <v>70</v>
      </c>
      <c r="AN185">
        <v>8392</v>
      </c>
    </row>
    <row r="186" spans="2:40" ht="12.75">
      <c r="B186">
        <v>1</v>
      </c>
      <c r="C186" s="59" t="s">
        <v>604</v>
      </c>
      <c r="D186" s="59" t="s">
        <v>792</v>
      </c>
      <c r="E186" s="59" t="s">
        <v>783</v>
      </c>
      <c r="F186" s="59" t="s">
        <v>607</v>
      </c>
      <c r="G186" s="59" t="s">
        <v>607</v>
      </c>
      <c r="H186" s="59" t="s">
        <v>995</v>
      </c>
      <c r="I186" s="59" t="s">
        <v>608</v>
      </c>
      <c r="J186" s="59" t="s">
        <v>996</v>
      </c>
      <c r="K186" s="59" t="s">
        <v>243</v>
      </c>
      <c r="L186">
        <v>2</v>
      </c>
      <c r="M186" s="59" t="s">
        <v>997</v>
      </c>
      <c r="N186" s="59" t="s">
        <v>67</v>
      </c>
      <c r="O186">
        <v>0</v>
      </c>
      <c r="P186" s="59" t="s">
        <v>615</v>
      </c>
      <c r="Q186">
        <v>0</v>
      </c>
      <c r="R186" s="59"/>
      <c r="S186">
        <v>80</v>
      </c>
      <c r="T186" s="59" t="s">
        <v>345</v>
      </c>
      <c r="U186">
        <v>2025</v>
      </c>
      <c r="V186" s="59"/>
      <c r="W186" s="59" t="s">
        <v>230</v>
      </c>
      <c r="X186">
        <v>3</v>
      </c>
      <c r="Y186" s="59" t="s">
        <v>614</v>
      </c>
      <c r="Z186" s="59"/>
      <c r="AA186">
        <v>115</v>
      </c>
      <c r="AB186">
        <v>1</v>
      </c>
      <c r="AC186">
        <v>1118</v>
      </c>
      <c r="AD186" s="59" t="s">
        <v>796</v>
      </c>
      <c r="AE186" s="59" t="s">
        <v>59</v>
      </c>
      <c r="AF186">
        <v>169</v>
      </c>
      <c r="AG186" s="59" t="s">
        <v>830</v>
      </c>
      <c r="AH186" s="59" t="s">
        <v>69</v>
      </c>
      <c r="AJ186">
        <v>1</v>
      </c>
      <c r="AK186">
        <v>21</v>
      </c>
      <c r="AL186" s="59" t="s">
        <v>853</v>
      </c>
      <c r="AM186" s="59" t="s">
        <v>71</v>
      </c>
      <c r="AN186">
        <v>6457</v>
      </c>
    </row>
    <row r="187" spans="2:40" ht="12.75">
      <c r="B187">
        <v>1</v>
      </c>
      <c r="C187" s="59" t="s">
        <v>604</v>
      </c>
      <c r="D187" s="59" t="s">
        <v>792</v>
      </c>
      <c r="E187" s="59" t="s">
        <v>783</v>
      </c>
      <c r="F187" s="59" t="s">
        <v>607</v>
      </c>
      <c r="G187" s="59" t="s">
        <v>607</v>
      </c>
      <c r="H187" s="59" t="s">
        <v>995</v>
      </c>
      <c r="I187" s="59" t="s">
        <v>608</v>
      </c>
      <c r="J187" s="59" t="s">
        <v>996</v>
      </c>
      <c r="K187" s="59" t="s">
        <v>243</v>
      </c>
      <c r="L187">
        <v>2</v>
      </c>
      <c r="M187" s="59" t="s">
        <v>997</v>
      </c>
      <c r="N187" s="59" t="s">
        <v>67</v>
      </c>
      <c r="O187">
        <v>0</v>
      </c>
      <c r="P187" s="59" t="s">
        <v>615</v>
      </c>
      <c r="Q187">
        <v>0</v>
      </c>
      <c r="R187" s="59"/>
      <c r="S187">
        <v>80</v>
      </c>
      <c r="T187" s="59" t="s">
        <v>345</v>
      </c>
      <c r="U187">
        <v>2025</v>
      </c>
      <c r="V187" s="59"/>
      <c r="W187" s="59" t="s">
        <v>230</v>
      </c>
      <c r="X187">
        <v>3</v>
      </c>
      <c r="Y187" s="59" t="s">
        <v>614</v>
      </c>
      <c r="Z187" s="59"/>
      <c r="AA187">
        <v>115</v>
      </c>
      <c r="AB187">
        <v>1</v>
      </c>
      <c r="AC187">
        <v>1118</v>
      </c>
      <c r="AD187" s="59" t="s">
        <v>796</v>
      </c>
      <c r="AE187" s="59" t="s">
        <v>59</v>
      </c>
      <c r="AF187">
        <v>169</v>
      </c>
      <c r="AG187" s="59" t="s">
        <v>830</v>
      </c>
      <c r="AH187" s="59" t="s">
        <v>69</v>
      </c>
      <c r="AJ187">
        <v>1</v>
      </c>
      <c r="AK187">
        <v>577</v>
      </c>
      <c r="AL187" s="59" t="s">
        <v>855</v>
      </c>
      <c r="AM187" s="59" t="s">
        <v>73</v>
      </c>
      <c r="AN187">
        <v>5757</v>
      </c>
    </row>
    <row r="188" spans="2:40" ht="12.75">
      <c r="B188">
        <v>1</v>
      </c>
      <c r="C188" s="59" t="s">
        <v>604</v>
      </c>
      <c r="D188" s="59" t="s">
        <v>792</v>
      </c>
      <c r="E188" s="59" t="s">
        <v>783</v>
      </c>
      <c r="F188" s="59" t="s">
        <v>607</v>
      </c>
      <c r="G188" s="59" t="s">
        <v>607</v>
      </c>
      <c r="H188" s="59" t="s">
        <v>995</v>
      </c>
      <c r="I188" s="59" t="s">
        <v>608</v>
      </c>
      <c r="J188" s="59" t="s">
        <v>996</v>
      </c>
      <c r="K188" s="59" t="s">
        <v>243</v>
      </c>
      <c r="L188">
        <v>2</v>
      </c>
      <c r="M188" s="59" t="s">
        <v>997</v>
      </c>
      <c r="N188" s="59" t="s">
        <v>67</v>
      </c>
      <c r="O188">
        <v>0</v>
      </c>
      <c r="P188" s="59" t="s">
        <v>615</v>
      </c>
      <c r="Q188">
        <v>0</v>
      </c>
      <c r="R188" s="59"/>
      <c r="S188">
        <v>80</v>
      </c>
      <c r="T188" s="59" t="s">
        <v>345</v>
      </c>
      <c r="U188">
        <v>2025</v>
      </c>
      <c r="V188" s="59"/>
      <c r="W188" s="59" t="s">
        <v>230</v>
      </c>
      <c r="X188">
        <v>3</v>
      </c>
      <c r="Y188" s="59" t="s">
        <v>614</v>
      </c>
      <c r="Z188" s="59"/>
      <c r="AA188">
        <v>115</v>
      </c>
      <c r="AB188">
        <v>1</v>
      </c>
      <c r="AC188">
        <v>1118</v>
      </c>
      <c r="AD188" s="59" t="s">
        <v>796</v>
      </c>
      <c r="AE188" s="59" t="s">
        <v>59</v>
      </c>
      <c r="AF188">
        <v>169</v>
      </c>
      <c r="AG188" s="59" t="s">
        <v>830</v>
      </c>
      <c r="AH188" s="59" t="s">
        <v>69</v>
      </c>
      <c r="AJ188">
        <v>1</v>
      </c>
      <c r="AK188">
        <v>470</v>
      </c>
      <c r="AL188" s="59" t="s">
        <v>854</v>
      </c>
      <c r="AM188" s="59" t="s">
        <v>72</v>
      </c>
      <c r="AN188">
        <v>6204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6"/>
  <sheetViews>
    <sheetView zoomScalePageLayoutView="0" workbookViewId="0" topLeftCell="A1">
      <selection activeCell="A55" sqref="A55"/>
    </sheetView>
  </sheetViews>
  <sheetFormatPr defaultColWidth="11.421875" defaultRowHeight="12.75"/>
  <cols>
    <col min="1" max="1" width="15.421875" style="0" bestFit="1" customWidth="1"/>
    <col min="2" max="2" width="7.28125" style="0" customWidth="1"/>
    <col min="3" max="3" width="50.7109375" style="0" customWidth="1"/>
    <col min="4" max="4" width="23.421875" style="0" bestFit="1" customWidth="1"/>
    <col min="5" max="5" width="9.8515625" style="0" customWidth="1"/>
    <col min="6" max="6" width="8.7109375" style="0" customWidth="1"/>
    <col min="7" max="7" width="11.7109375" style="0" bestFit="1" customWidth="1"/>
    <col min="8" max="8" width="50.7109375" style="0" customWidth="1"/>
    <col min="9" max="9" width="20.57421875" style="0" bestFit="1" customWidth="1"/>
    <col min="10" max="10" width="37.7109375" style="0" customWidth="1"/>
    <col min="11" max="11" width="7.7109375" style="0" customWidth="1"/>
    <col min="12" max="12" width="9.421875" style="0" customWidth="1"/>
    <col min="13" max="13" width="10.28125" style="0" customWidth="1"/>
    <col min="14" max="14" width="9.421875" style="0" customWidth="1"/>
    <col min="15" max="15" width="11.140625" style="0" customWidth="1"/>
    <col min="16" max="16" width="9.7109375" style="0" customWidth="1"/>
    <col min="17" max="17" width="11.421875" style="0" customWidth="1"/>
    <col min="18" max="18" width="13.140625" style="0" customWidth="1"/>
    <col min="19" max="19" width="40.28125" style="0" customWidth="1"/>
    <col min="20" max="20" width="16.421875" style="0" customWidth="1"/>
    <col min="21" max="21" width="7.7109375" style="0" customWidth="1"/>
    <col min="22" max="22" width="8.421875" style="0" customWidth="1"/>
    <col min="23" max="23" width="8.7109375" style="0" customWidth="1"/>
    <col min="24" max="24" width="8.57421875" style="0" customWidth="1"/>
    <col min="25" max="25" width="8.28125" style="0" customWidth="1"/>
    <col min="26" max="26" width="9.00390625" style="0" customWidth="1"/>
    <col min="27" max="27" width="18.140625" style="0" customWidth="1"/>
    <col min="28" max="28" width="8.140625" style="0" customWidth="1"/>
    <col min="29" max="29" width="8.421875" style="0" customWidth="1"/>
    <col min="30" max="30" width="20.57421875" style="0" customWidth="1"/>
    <col min="31" max="31" width="12.421875" style="0" customWidth="1"/>
    <col min="32" max="32" width="10.421875" style="0" customWidth="1"/>
    <col min="33" max="33" width="12.140625" style="0" customWidth="1"/>
    <col min="34" max="34" width="15.57421875" style="0" customWidth="1"/>
    <col min="35" max="35" width="13.421875" style="0" customWidth="1"/>
    <col min="36" max="36" width="20.7109375" style="0" customWidth="1"/>
    <col min="37" max="37" width="11.57421875" style="0" customWidth="1"/>
    <col min="38" max="38" width="10.140625" style="0" customWidth="1"/>
    <col min="39" max="39" width="8.57421875" style="0" customWidth="1"/>
    <col min="40" max="40" width="18.140625" style="0" customWidth="1"/>
    <col min="41" max="41" width="81.140625" style="0" customWidth="1"/>
    <col min="42" max="42" width="9.57421875" style="0" customWidth="1"/>
    <col min="43" max="43" width="22.28125" style="0" customWidth="1"/>
    <col min="44" max="44" width="20.140625" style="0" customWidth="1"/>
    <col min="45" max="45" width="6.8515625" style="0" customWidth="1"/>
    <col min="46" max="46" width="11.8515625" style="0" customWidth="1"/>
    <col min="47" max="48" width="68.28125" style="0" customWidth="1"/>
    <col min="49" max="49" width="14.00390625" style="0" customWidth="1"/>
    <col min="50" max="50" width="14.140625" style="0" customWidth="1"/>
    <col min="51" max="51" width="13.8515625" style="0" customWidth="1"/>
    <col min="52" max="52" width="12.00390625" style="0" customWidth="1"/>
    <col min="53" max="53" width="11.7109375" style="0" customWidth="1"/>
    <col min="54" max="54" width="15.00390625" style="0" customWidth="1"/>
    <col min="55" max="55" width="43.7109375" style="0" customWidth="1"/>
    <col min="56" max="56" width="8.7109375" style="0" customWidth="1"/>
    <col min="57" max="57" width="11.421875" style="0" customWidth="1"/>
    <col min="58" max="58" width="14.140625" style="0" customWidth="1"/>
    <col min="59" max="59" width="17.57421875" style="0" customWidth="1"/>
    <col min="60" max="60" width="15.421875" style="0" customWidth="1"/>
    <col min="61" max="61" width="11.7109375" style="0" customWidth="1"/>
    <col min="62" max="62" width="13.421875" style="0" customWidth="1"/>
    <col min="63" max="63" width="16.57421875" style="0" customWidth="1"/>
    <col min="64" max="64" width="9.57421875" style="0" customWidth="1"/>
    <col min="65" max="65" width="50.421875" style="0" customWidth="1"/>
    <col min="66" max="66" width="10.421875" style="0" customWidth="1"/>
    <col min="67" max="67" width="9.28125" style="0" customWidth="1"/>
    <col min="68" max="68" width="11.00390625" style="0" customWidth="1"/>
    <col min="69" max="69" width="24.421875" style="0" customWidth="1"/>
    <col min="70" max="70" width="22.140625" style="0" customWidth="1"/>
    <col min="71" max="71" width="12.421875" style="0" customWidth="1"/>
  </cols>
  <sheetData>
    <row r="1" ht="12.75">
      <c r="A1" t="s">
        <v>76</v>
      </c>
    </row>
    <row r="2" spans="1:71" ht="12.75">
      <c r="A2" t="s">
        <v>349</v>
      </c>
      <c r="B2" t="s">
        <v>350</v>
      </c>
      <c r="C2" t="s">
        <v>1062</v>
      </c>
      <c r="D2" t="s">
        <v>351</v>
      </c>
      <c r="E2" t="s">
        <v>352</v>
      </c>
      <c r="F2" t="s">
        <v>353</v>
      </c>
      <c r="G2" t="s">
        <v>354</v>
      </c>
      <c r="H2" t="s">
        <v>355</v>
      </c>
      <c r="I2" t="s">
        <v>356</v>
      </c>
      <c r="J2" t="s">
        <v>357</v>
      </c>
      <c r="K2" t="s">
        <v>358</v>
      </c>
      <c r="L2" t="s">
        <v>359</v>
      </c>
      <c r="M2" t="s">
        <v>360</v>
      </c>
      <c r="N2" t="s">
        <v>361</v>
      </c>
      <c r="O2" t="s">
        <v>362</v>
      </c>
      <c r="P2" t="s">
        <v>363</v>
      </c>
      <c r="Q2" t="s">
        <v>364</v>
      </c>
      <c r="R2" t="s">
        <v>365</v>
      </c>
      <c r="S2" t="s">
        <v>366</v>
      </c>
      <c r="T2" t="s">
        <v>367</v>
      </c>
      <c r="U2" t="s">
        <v>368</v>
      </c>
      <c r="V2" t="s">
        <v>369</v>
      </c>
      <c r="W2" t="s">
        <v>93</v>
      </c>
      <c r="X2" t="s">
        <v>370</v>
      </c>
      <c r="Y2" t="s">
        <v>371</v>
      </c>
      <c r="Z2" t="s">
        <v>372</v>
      </c>
      <c r="AA2" t="s">
        <v>373</v>
      </c>
      <c r="AB2" t="s">
        <v>374</v>
      </c>
      <c r="AC2" t="s">
        <v>375</v>
      </c>
      <c r="AD2" t="s">
        <v>464</v>
      </c>
      <c r="AE2" t="s">
        <v>376</v>
      </c>
      <c r="AF2" t="s">
        <v>465</v>
      </c>
      <c r="AG2" t="s">
        <v>466</v>
      </c>
      <c r="AH2" t="s">
        <v>377</v>
      </c>
      <c r="AI2" t="s">
        <v>378</v>
      </c>
      <c r="AJ2" t="s">
        <v>379</v>
      </c>
      <c r="AK2" t="s">
        <v>467</v>
      </c>
      <c r="AL2" t="s">
        <v>380</v>
      </c>
      <c r="AM2" t="s">
        <v>381</v>
      </c>
      <c r="AN2" t="s">
        <v>468</v>
      </c>
      <c r="AO2" t="s">
        <v>382</v>
      </c>
      <c r="AP2" t="s">
        <v>383</v>
      </c>
      <c r="AQ2" t="s">
        <v>384</v>
      </c>
      <c r="AR2" t="s">
        <v>385</v>
      </c>
      <c r="AS2" t="s">
        <v>386</v>
      </c>
      <c r="AT2" t="s">
        <v>387</v>
      </c>
      <c r="AU2" t="s">
        <v>388</v>
      </c>
      <c r="AV2" t="s">
        <v>389</v>
      </c>
      <c r="AW2" t="s">
        <v>390</v>
      </c>
      <c r="AX2" t="s">
        <v>391</v>
      </c>
      <c r="AY2" t="s">
        <v>392</v>
      </c>
      <c r="AZ2" t="s">
        <v>393</v>
      </c>
      <c r="BA2" t="s">
        <v>394</v>
      </c>
      <c r="BB2" t="s">
        <v>469</v>
      </c>
      <c r="BC2" t="s">
        <v>470</v>
      </c>
      <c r="BD2" t="s">
        <v>471</v>
      </c>
      <c r="BE2" t="s">
        <v>472</v>
      </c>
      <c r="BF2" t="s">
        <v>395</v>
      </c>
      <c r="BG2" t="s">
        <v>473</v>
      </c>
      <c r="BH2" t="s">
        <v>474</v>
      </c>
      <c r="BI2" t="s">
        <v>475</v>
      </c>
      <c r="BJ2" t="s">
        <v>476</v>
      </c>
      <c r="BK2" t="s">
        <v>396</v>
      </c>
      <c r="BL2" t="s">
        <v>397</v>
      </c>
      <c r="BM2" t="s">
        <v>477</v>
      </c>
      <c r="BN2" t="s">
        <v>478</v>
      </c>
      <c r="BO2" t="s">
        <v>479</v>
      </c>
      <c r="BP2" t="s">
        <v>480</v>
      </c>
      <c r="BQ2" t="s">
        <v>481</v>
      </c>
      <c r="BR2" t="s">
        <v>482</v>
      </c>
      <c r="BS2" t="s">
        <v>398</v>
      </c>
    </row>
    <row r="3" spans="1:71" ht="12.75">
      <c r="A3">
        <v>1</v>
      </c>
      <c r="B3" s="59" t="s">
        <v>604</v>
      </c>
      <c r="C3" s="59" t="s">
        <v>1013</v>
      </c>
      <c r="D3" s="59" t="s">
        <v>1063</v>
      </c>
      <c r="E3" s="59" t="s">
        <v>1064</v>
      </c>
      <c r="F3" s="59" t="s">
        <v>607</v>
      </c>
      <c r="G3" s="59" t="s">
        <v>607</v>
      </c>
      <c r="H3" s="59" t="s">
        <v>1013</v>
      </c>
      <c r="I3" s="59" t="s">
        <v>608</v>
      </c>
      <c r="J3" s="59" t="s">
        <v>609</v>
      </c>
      <c r="K3" s="59" t="s">
        <v>610</v>
      </c>
      <c r="L3">
        <v>5</v>
      </c>
      <c r="M3" s="59" t="s">
        <v>611</v>
      </c>
      <c r="N3" s="59" t="s">
        <v>67</v>
      </c>
      <c r="O3">
        <v>0</v>
      </c>
      <c r="P3" s="59" t="s">
        <v>612</v>
      </c>
      <c r="Q3">
        <v>1</v>
      </c>
      <c r="R3" s="59" t="s">
        <v>1014</v>
      </c>
      <c r="S3" s="59" t="s">
        <v>1015</v>
      </c>
      <c r="T3" s="59" t="s">
        <v>1066</v>
      </c>
      <c r="U3">
        <v>80</v>
      </c>
      <c r="V3" s="59" t="s">
        <v>76</v>
      </c>
      <c r="W3">
        <v>5825</v>
      </c>
      <c r="X3" s="59" t="s">
        <v>1067</v>
      </c>
      <c r="Y3" s="59" t="s">
        <v>613</v>
      </c>
      <c r="Z3">
        <v>1</v>
      </c>
      <c r="AA3" s="59" t="s">
        <v>614</v>
      </c>
      <c r="AB3" s="59"/>
      <c r="AC3">
        <v>98</v>
      </c>
      <c r="AD3" s="59" t="s">
        <v>608</v>
      </c>
      <c r="AE3">
        <v>1259971200000</v>
      </c>
      <c r="AF3" s="59" t="s">
        <v>67</v>
      </c>
      <c r="AG3">
        <v>0</v>
      </c>
      <c r="AH3">
        <v>0</v>
      </c>
      <c r="AI3">
        <v>0</v>
      </c>
      <c r="AJ3">
        <v>0</v>
      </c>
      <c r="AK3" s="59" t="s">
        <v>1016</v>
      </c>
      <c r="AL3">
        <v>13388</v>
      </c>
      <c r="AM3">
        <v>138</v>
      </c>
      <c r="AN3" s="59" t="s">
        <v>614</v>
      </c>
      <c r="AO3" s="59" t="s">
        <v>1017</v>
      </c>
      <c r="AP3">
        <v>0</v>
      </c>
      <c r="AQ3">
        <v>34</v>
      </c>
      <c r="AR3">
        <v>4</v>
      </c>
      <c r="AS3">
        <v>2</v>
      </c>
      <c r="AT3">
        <v>2</v>
      </c>
      <c r="AU3" s="59" t="s">
        <v>1018</v>
      </c>
      <c r="AV3" s="59" t="s">
        <v>1018</v>
      </c>
      <c r="AW3" s="59" t="s">
        <v>1019</v>
      </c>
      <c r="AX3" s="59" t="s">
        <v>1020</v>
      </c>
      <c r="AY3">
        <v>6</v>
      </c>
      <c r="AZ3" s="59" t="s">
        <v>1021</v>
      </c>
      <c r="BA3">
        <v>73</v>
      </c>
      <c r="BB3" s="59"/>
      <c r="BC3" s="59" t="s">
        <v>609</v>
      </c>
      <c r="BD3" s="59" t="s">
        <v>244</v>
      </c>
      <c r="BE3">
        <v>5</v>
      </c>
      <c r="BF3">
        <v>138</v>
      </c>
      <c r="BG3">
        <v>0</v>
      </c>
      <c r="BH3">
        <v>0</v>
      </c>
      <c r="BI3" s="59" t="s">
        <v>612</v>
      </c>
      <c r="BJ3">
        <v>1</v>
      </c>
      <c r="BK3" s="59" t="s">
        <v>1014</v>
      </c>
      <c r="BL3">
        <v>235126</v>
      </c>
      <c r="BM3" s="59" t="s">
        <v>1015</v>
      </c>
      <c r="BN3" s="59" t="s">
        <v>76</v>
      </c>
      <c r="BO3" s="59" t="s">
        <v>228</v>
      </c>
      <c r="BP3">
        <v>1</v>
      </c>
      <c r="BQ3">
        <v>34</v>
      </c>
      <c r="BR3">
        <v>4</v>
      </c>
      <c r="BS3">
        <v>0</v>
      </c>
    </row>
    <row r="4" spans="1:71" ht="12.75">
      <c r="A4">
        <v>1</v>
      </c>
      <c r="B4" s="59" t="s">
        <v>604</v>
      </c>
      <c r="C4" s="59" t="s">
        <v>1013</v>
      </c>
      <c r="D4" s="59" t="s">
        <v>1063</v>
      </c>
      <c r="E4" s="59" t="s">
        <v>1064</v>
      </c>
      <c r="F4" s="59" t="s">
        <v>607</v>
      </c>
      <c r="G4" s="59" t="s">
        <v>607</v>
      </c>
      <c r="H4" s="59" t="s">
        <v>1013</v>
      </c>
      <c r="I4" s="59" t="s">
        <v>608</v>
      </c>
      <c r="J4" s="59" t="s">
        <v>609</v>
      </c>
      <c r="K4" s="59" t="s">
        <v>610</v>
      </c>
      <c r="L4">
        <v>5</v>
      </c>
      <c r="M4" s="59" t="s">
        <v>611</v>
      </c>
      <c r="N4" s="59" t="s">
        <v>67</v>
      </c>
      <c r="O4">
        <v>0</v>
      </c>
      <c r="P4" s="59" t="s">
        <v>612</v>
      </c>
      <c r="Q4">
        <v>1</v>
      </c>
      <c r="R4" s="59" t="s">
        <v>1014</v>
      </c>
      <c r="S4" s="59" t="s">
        <v>1015</v>
      </c>
      <c r="T4" s="59" t="s">
        <v>1066</v>
      </c>
      <c r="U4">
        <v>80</v>
      </c>
      <c r="V4" s="59" t="s">
        <v>76</v>
      </c>
      <c r="W4">
        <v>5825</v>
      </c>
      <c r="X4" s="59" t="s">
        <v>1067</v>
      </c>
      <c r="Y4" s="59" t="s">
        <v>613</v>
      </c>
      <c r="Z4">
        <v>1</v>
      </c>
      <c r="AA4" s="59" t="s">
        <v>614</v>
      </c>
      <c r="AB4" s="59"/>
      <c r="AC4">
        <v>98</v>
      </c>
      <c r="AD4" s="59" t="s">
        <v>608</v>
      </c>
      <c r="AE4">
        <v>1259971200000</v>
      </c>
      <c r="AF4" s="59" t="s">
        <v>67</v>
      </c>
      <c r="AG4">
        <v>0</v>
      </c>
      <c r="AH4">
        <v>0</v>
      </c>
      <c r="AI4">
        <v>0</v>
      </c>
      <c r="AJ4">
        <v>0</v>
      </c>
      <c r="AK4" s="59" t="s">
        <v>1016</v>
      </c>
      <c r="AL4">
        <v>13388</v>
      </c>
      <c r="AM4">
        <v>138</v>
      </c>
      <c r="AN4" s="59" t="s">
        <v>614</v>
      </c>
      <c r="AO4" s="59" t="s">
        <v>1017</v>
      </c>
      <c r="AP4">
        <v>0</v>
      </c>
      <c r="AQ4">
        <v>34</v>
      </c>
      <c r="AR4">
        <v>4</v>
      </c>
      <c r="AS4">
        <v>2</v>
      </c>
      <c r="AT4">
        <v>2</v>
      </c>
      <c r="AU4" s="59" t="s">
        <v>1018</v>
      </c>
      <c r="AV4" s="59" t="s">
        <v>1018</v>
      </c>
      <c r="AW4" s="59" t="s">
        <v>1019</v>
      </c>
      <c r="AX4" s="59" t="s">
        <v>1020</v>
      </c>
      <c r="AY4">
        <v>6</v>
      </c>
      <c r="AZ4" s="59" t="s">
        <v>1021</v>
      </c>
      <c r="BA4">
        <v>73</v>
      </c>
      <c r="BB4" s="59"/>
      <c r="BC4" s="59" t="s">
        <v>762</v>
      </c>
      <c r="BD4" s="59" t="s">
        <v>242</v>
      </c>
      <c r="BE4">
        <v>8</v>
      </c>
      <c r="BF4">
        <v>138</v>
      </c>
      <c r="BG4">
        <v>0</v>
      </c>
      <c r="BH4">
        <v>0</v>
      </c>
      <c r="BI4" s="59" t="s">
        <v>612</v>
      </c>
      <c r="BJ4">
        <v>1</v>
      </c>
      <c r="BK4" s="59" t="s">
        <v>764</v>
      </c>
      <c r="BL4">
        <v>5712</v>
      </c>
      <c r="BM4" s="59" t="s">
        <v>765</v>
      </c>
      <c r="BN4" s="59" t="s">
        <v>77</v>
      </c>
      <c r="BO4" s="59" t="s">
        <v>228</v>
      </c>
      <c r="BP4">
        <v>1</v>
      </c>
      <c r="BQ4">
        <v>34</v>
      </c>
      <c r="BR4">
        <v>4</v>
      </c>
      <c r="BS4">
        <v>1</v>
      </c>
    </row>
    <row r="13" ht="12.75">
      <c r="A13" t="s">
        <v>77</v>
      </c>
    </row>
    <row r="14" spans="1:71" ht="12.75">
      <c r="A14" t="s">
        <v>349</v>
      </c>
      <c r="B14" t="s">
        <v>350</v>
      </c>
      <c r="C14" t="s">
        <v>1062</v>
      </c>
      <c r="D14" t="s">
        <v>351</v>
      </c>
      <c r="E14" t="s">
        <v>352</v>
      </c>
      <c r="F14" t="s">
        <v>353</v>
      </c>
      <c r="G14" t="s">
        <v>354</v>
      </c>
      <c r="H14" t="s">
        <v>355</v>
      </c>
      <c r="I14" t="s">
        <v>356</v>
      </c>
      <c r="J14" t="s">
        <v>357</v>
      </c>
      <c r="K14" t="s">
        <v>358</v>
      </c>
      <c r="L14" t="s">
        <v>359</v>
      </c>
      <c r="M14" t="s">
        <v>360</v>
      </c>
      <c r="N14" t="s">
        <v>361</v>
      </c>
      <c r="O14" t="s">
        <v>362</v>
      </c>
      <c r="P14" t="s">
        <v>363</v>
      </c>
      <c r="Q14" t="s">
        <v>364</v>
      </c>
      <c r="R14" t="s">
        <v>365</v>
      </c>
      <c r="S14" t="s">
        <v>366</v>
      </c>
      <c r="T14" t="s">
        <v>367</v>
      </c>
      <c r="U14" t="s">
        <v>368</v>
      </c>
      <c r="V14" t="s">
        <v>369</v>
      </c>
      <c r="W14" t="s">
        <v>93</v>
      </c>
      <c r="X14" t="s">
        <v>370</v>
      </c>
      <c r="Y14" t="s">
        <v>371</v>
      </c>
      <c r="Z14" t="s">
        <v>372</v>
      </c>
      <c r="AA14" t="s">
        <v>373</v>
      </c>
      <c r="AB14" t="s">
        <v>374</v>
      </c>
      <c r="AC14" t="s">
        <v>375</v>
      </c>
      <c r="AD14" t="s">
        <v>464</v>
      </c>
      <c r="AE14" t="s">
        <v>376</v>
      </c>
      <c r="AF14" t="s">
        <v>465</v>
      </c>
      <c r="AG14" t="s">
        <v>466</v>
      </c>
      <c r="AH14" t="s">
        <v>377</v>
      </c>
      <c r="AI14" t="s">
        <v>378</v>
      </c>
      <c r="AJ14" t="s">
        <v>379</v>
      </c>
      <c r="AK14" t="s">
        <v>467</v>
      </c>
      <c r="AL14" t="s">
        <v>380</v>
      </c>
      <c r="AM14" t="s">
        <v>381</v>
      </c>
      <c r="AN14" t="s">
        <v>468</v>
      </c>
      <c r="AO14" t="s">
        <v>382</v>
      </c>
      <c r="AP14" t="s">
        <v>383</v>
      </c>
      <c r="AQ14" t="s">
        <v>384</v>
      </c>
      <c r="AR14" t="s">
        <v>385</v>
      </c>
      <c r="AS14" t="s">
        <v>386</v>
      </c>
      <c r="AT14" t="s">
        <v>387</v>
      </c>
      <c r="AU14" t="s">
        <v>388</v>
      </c>
      <c r="AV14" t="s">
        <v>389</v>
      </c>
      <c r="AW14" t="s">
        <v>390</v>
      </c>
      <c r="AX14" t="s">
        <v>391</v>
      </c>
      <c r="AY14" t="s">
        <v>392</v>
      </c>
      <c r="AZ14" t="s">
        <v>393</v>
      </c>
      <c r="BA14" t="s">
        <v>394</v>
      </c>
      <c r="BB14" t="s">
        <v>469</v>
      </c>
      <c r="BC14" t="s">
        <v>470</v>
      </c>
      <c r="BD14" t="s">
        <v>471</v>
      </c>
      <c r="BE14" t="s">
        <v>472</v>
      </c>
      <c r="BF14" t="s">
        <v>395</v>
      </c>
      <c r="BG14" t="s">
        <v>473</v>
      </c>
      <c r="BH14" t="s">
        <v>474</v>
      </c>
      <c r="BI14" t="s">
        <v>475</v>
      </c>
      <c r="BJ14" t="s">
        <v>476</v>
      </c>
      <c r="BK14" t="s">
        <v>396</v>
      </c>
      <c r="BL14" t="s">
        <v>397</v>
      </c>
      <c r="BM14" t="s">
        <v>477</v>
      </c>
      <c r="BN14" t="s">
        <v>478</v>
      </c>
      <c r="BO14" t="s">
        <v>479</v>
      </c>
      <c r="BP14" t="s">
        <v>480</v>
      </c>
      <c r="BQ14" t="s">
        <v>481</v>
      </c>
      <c r="BR14" t="s">
        <v>482</v>
      </c>
      <c r="BS14" t="s">
        <v>398</v>
      </c>
    </row>
    <row r="15" spans="1:71" ht="12.75">
      <c r="A15">
        <v>1</v>
      </c>
      <c r="B15" s="59" t="s">
        <v>604</v>
      </c>
      <c r="C15" s="59" t="s">
        <v>761</v>
      </c>
      <c r="D15" s="59" t="s">
        <v>1063</v>
      </c>
      <c r="E15" s="59" t="s">
        <v>1064</v>
      </c>
      <c r="F15" s="59" t="s">
        <v>607</v>
      </c>
      <c r="G15" s="59" t="s">
        <v>607</v>
      </c>
      <c r="H15" s="59" t="s">
        <v>761</v>
      </c>
      <c r="I15" s="59" t="s">
        <v>608</v>
      </c>
      <c r="J15" s="59" t="s">
        <v>762</v>
      </c>
      <c r="K15" s="59" t="s">
        <v>242</v>
      </c>
      <c r="L15">
        <v>8</v>
      </c>
      <c r="M15" s="59" t="s">
        <v>763</v>
      </c>
      <c r="N15" s="59" t="s">
        <v>67</v>
      </c>
      <c r="O15">
        <v>0</v>
      </c>
      <c r="P15" s="59" t="s">
        <v>612</v>
      </c>
      <c r="Q15">
        <v>1</v>
      </c>
      <c r="R15" s="59" t="s">
        <v>764</v>
      </c>
      <c r="S15" s="59" t="s">
        <v>765</v>
      </c>
      <c r="T15" s="59" t="s">
        <v>1085</v>
      </c>
      <c r="U15">
        <v>80</v>
      </c>
      <c r="V15" s="59" t="s">
        <v>77</v>
      </c>
      <c r="W15">
        <v>5435</v>
      </c>
      <c r="X15" s="59" t="s">
        <v>1086</v>
      </c>
      <c r="Y15" s="59" t="s">
        <v>613</v>
      </c>
      <c r="Z15">
        <v>1</v>
      </c>
      <c r="AA15" s="59" t="s">
        <v>614</v>
      </c>
      <c r="AB15" s="59"/>
      <c r="AC15">
        <v>122</v>
      </c>
      <c r="AD15" s="59" t="s">
        <v>608</v>
      </c>
      <c r="AE15">
        <v>1259971200000</v>
      </c>
      <c r="AF15" s="59" t="s">
        <v>67</v>
      </c>
      <c r="AG15">
        <v>0</v>
      </c>
      <c r="AH15">
        <v>0</v>
      </c>
      <c r="AI15">
        <v>0</v>
      </c>
      <c r="AJ15">
        <v>0</v>
      </c>
      <c r="AK15" s="59" t="s">
        <v>1016</v>
      </c>
      <c r="AL15">
        <v>13388</v>
      </c>
      <c r="AM15">
        <v>138</v>
      </c>
      <c r="AN15" s="59" t="s">
        <v>614</v>
      </c>
      <c r="AO15" s="59" t="s">
        <v>1017</v>
      </c>
      <c r="AP15">
        <v>0</v>
      </c>
      <c r="AQ15">
        <v>34</v>
      </c>
      <c r="AR15">
        <v>4</v>
      </c>
      <c r="AS15">
        <v>2</v>
      </c>
      <c r="AT15">
        <v>2</v>
      </c>
      <c r="AU15" s="59" t="s">
        <v>1018</v>
      </c>
      <c r="AV15" s="59" t="s">
        <v>1018</v>
      </c>
      <c r="AW15" s="59" t="s">
        <v>1019</v>
      </c>
      <c r="AX15" s="59" t="s">
        <v>1020</v>
      </c>
      <c r="AY15">
        <v>6</v>
      </c>
      <c r="AZ15" s="59" t="s">
        <v>1021</v>
      </c>
      <c r="BA15">
        <v>73</v>
      </c>
      <c r="BB15" s="59"/>
      <c r="BC15" s="59" t="s">
        <v>609</v>
      </c>
      <c r="BD15" s="59" t="s">
        <v>244</v>
      </c>
      <c r="BE15">
        <v>5</v>
      </c>
      <c r="BF15">
        <v>138</v>
      </c>
      <c r="BG15">
        <v>0</v>
      </c>
      <c r="BH15">
        <v>0</v>
      </c>
      <c r="BI15" s="59" t="s">
        <v>612</v>
      </c>
      <c r="BJ15">
        <v>1</v>
      </c>
      <c r="BK15" s="59" t="s">
        <v>1014</v>
      </c>
      <c r="BL15">
        <v>235126</v>
      </c>
      <c r="BM15" s="59" t="s">
        <v>1015</v>
      </c>
      <c r="BN15" s="59" t="s">
        <v>76</v>
      </c>
      <c r="BO15" s="59" t="s">
        <v>228</v>
      </c>
      <c r="BP15">
        <v>1</v>
      </c>
      <c r="BQ15">
        <v>34</v>
      </c>
      <c r="BR15">
        <v>4</v>
      </c>
      <c r="BS15">
        <v>0</v>
      </c>
    </row>
    <row r="16" spans="1:71" ht="12.75">
      <c r="A16">
        <v>1</v>
      </c>
      <c r="B16" s="59" t="s">
        <v>604</v>
      </c>
      <c r="C16" s="59" t="s">
        <v>761</v>
      </c>
      <c r="D16" s="59" t="s">
        <v>1063</v>
      </c>
      <c r="E16" s="59" t="s">
        <v>1064</v>
      </c>
      <c r="F16" s="59" t="s">
        <v>607</v>
      </c>
      <c r="G16" s="59" t="s">
        <v>607</v>
      </c>
      <c r="H16" s="59" t="s">
        <v>761</v>
      </c>
      <c r="I16" s="59" t="s">
        <v>608</v>
      </c>
      <c r="J16" s="59" t="s">
        <v>762</v>
      </c>
      <c r="K16" s="59" t="s">
        <v>242</v>
      </c>
      <c r="L16">
        <v>8</v>
      </c>
      <c r="M16" s="59" t="s">
        <v>763</v>
      </c>
      <c r="N16" s="59" t="s">
        <v>67</v>
      </c>
      <c r="O16">
        <v>0</v>
      </c>
      <c r="P16" s="59" t="s">
        <v>612</v>
      </c>
      <c r="Q16">
        <v>1</v>
      </c>
      <c r="R16" s="59" t="s">
        <v>764</v>
      </c>
      <c r="S16" s="59" t="s">
        <v>765</v>
      </c>
      <c r="T16" s="59" t="s">
        <v>1085</v>
      </c>
      <c r="U16">
        <v>80</v>
      </c>
      <c r="V16" s="59" t="s">
        <v>77</v>
      </c>
      <c r="W16">
        <v>5435</v>
      </c>
      <c r="X16" s="59" t="s">
        <v>1086</v>
      </c>
      <c r="Y16" s="59" t="s">
        <v>613</v>
      </c>
      <c r="Z16">
        <v>1</v>
      </c>
      <c r="AA16" s="59" t="s">
        <v>614</v>
      </c>
      <c r="AB16" s="59"/>
      <c r="AC16">
        <v>122</v>
      </c>
      <c r="AD16" s="59" t="s">
        <v>608</v>
      </c>
      <c r="AE16">
        <v>1259971200000</v>
      </c>
      <c r="AF16" s="59" t="s">
        <v>67</v>
      </c>
      <c r="AG16">
        <v>0</v>
      </c>
      <c r="AH16">
        <v>0</v>
      </c>
      <c r="AI16">
        <v>0</v>
      </c>
      <c r="AJ16">
        <v>0</v>
      </c>
      <c r="AK16" s="59" t="s">
        <v>1016</v>
      </c>
      <c r="AL16">
        <v>13388</v>
      </c>
      <c r="AM16">
        <v>138</v>
      </c>
      <c r="AN16" s="59" t="s">
        <v>614</v>
      </c>
      <c r="AO16" s="59" t="s">
        <v>1017</v>
      </c>
      <c r="AP16">
        <v>0</v>
      </c>
      <c r="AQ16">
        <v>34</v>
      </c>
      <c r="AR16">
        <v>4</v>
      </c>
      <c r="AS16">
        <v>2</v>
      </c>
      <c r="AT16">
        <v>2</v>
      </c>
      <c r="AU16" s="59" t="s">
        <v>1018</v>
      </c>
      <c r="AV16" s="59" t="s">
        <v>1018</v>
      </c>
      <c r="AW16" s="59" t="s">
        <v>1019</v>
      </c>
      <c r="AX16" s="59" t="s">
        <v>1020</v>
      </c>
      <c r="AY16">
        <v>6</v>
      </c>
      <c r="AZ16" s="59" t="s">
        <v>1021</v>
      </c>
      <c r="BA16">
        <v>73</v>
      </c>
      <c r="BB16" s="59"/>
      <c r="BC16" s="59" t="s">
        <v>762</v>
      </c>
      <c r="BD16" s="59" t="s">
        <v>242</v>
      </c>
      <c r="BE16">
        <v>8</v>
      </c>
      <c r="BF16">
        <v>138</v>
      </c>
      <c r="BG16">
        <v>0</v>
      </c>
      <c r="BH16">
        <v>0</v>
      </c>
      <c r="BI16" s="59" t="s">
        <v>612</v>
      </c>
      <c r="BJ16">
        <v>1</v>
      </c>
      <c r="BK16" s="59" t="s">
        <v>764</v>
      </c>
      <c r="BL16">
        <v>5712</v>
      </c>
      <c r="BM16" s="59" t="s">
        <v>765</v>
      </c>
      <c r="BN16" s="59" t="s">
        <v>77</v>
      </c>
      <c r="BO16" s="59" t="s">
        <v>228</v>
      </c>
      <c r="BP16">
        <v>1</v>
      </c>
      <c r="BQ16">
        <v>34</v>
      </c>
      <c r="BR16">
        <v>4</v>
      </c>
      <c r="BS1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Benoît Chérel et Guillaume Grasset</Manager>
  <Company>La Guilde d'Altaride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Personnages World of Warcraft</dc:title>
  <dc:subject>Liste des caractéristiques de personnages WoW</dc:subject>
  <dc:creator>La Guilde d'Altaride</dc:creator>
  <cp:keywords>wow, mmorpg, warcraft, niveau, réputation, level, métier, haut fait</cp:keywords>
  <dc:description>Ces informations sont récupérées depuis le site de l'Armurerie de World of Warcraft.</dc:description>
  <cp:lastModifiedBy>Benoît</cp:lastModifiedBy>
  <dcterms:created xsi:type="dcterms:W3CDTF">2009-10-07T14:45:11Z</dcterms:created>
  <dcterms:modified xsi:type="dcterms:W3CDTF">2009-12-30T10:52:15Z</dcterms:modified>
  <cp:category>feuille de personnage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